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185" windowWidth="22755" windowHeight="8970" tabRatio="788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4" sheetId="13" r:id="rId16"/>
    <sheet name="п.4.3" sheetId="16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5">п.4.4!#REF!</definedName>
    <definedName name="sub_17403" localSheetId="16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п.3.4!$A$1:$R$20</definedName>
    <definedName name="_xlnm.Print_Area" localSheetId="19">п.4.7!$A$1:$C$8</definedName>
    <definedName name="_xlnm.Print_Area" localSheetId="20">п.4.8!$A$1:$B$5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N10" i="12" l="1"/>
  <c r="N8" i="12"/>
  <c r="E23" i="30" l="1"/>
  <c r="E22" i="30"/>
  <c r="E21" i="30"/>
  <c r="E20" i="30"/>
  <c r="E19" i="30"/>
  <c r="E18" i="30"/>
  <c r="E17" i="30"/>
  <c r="E16" i="30"/>
  <c r="F12" i="30"/>
  <c r="G12" i="30"/>
  <c r="H12" i="30"/>
  <c r="F13" i="30"/>
  <c r="G13" i="30"/>
  <c r="H13" i="30"/>
  <c r="F14" i="30"/>
  <c r="G14" i="30"/>
  <c r="H14" i="30"/>
  <c r="F15" i="30"/>
  <c r="G15" i="30"/>
  <c r="H15" i="30"/>
  <c r="D9" i="30"/>
  <c r="D8" i="30"/>
  <c r="K11" i="30"/>
  <c r="I11" i="30"/>
  <c r="G11" i="30"/>
  <c r="C17" i="5" l="1"/>
  <c r="C14" i="5"/>
  <c r="C10" i="5"/>
  <c r="J7" i="9" l="1"/>
  <c r="G10" i="30" l="1"/>
  <c r="K10" i="30"/>
  <c r="I10" i="30"/>
  <c r="K9" i="30"/>
  <c r="K12" i="30"/>
  <c r="K13" i="30"/>
  <c r="K14" i="30"/>
  <c r="K15" i="30"/>
  <c r="K8" i="30"/>
  <c r="I9" i="30"/>
  <c r="I12" i="30"/>
  <c r="I13" i="30"/>
  <c r="I14" i="30"/>
  <c r="I15" i="30"/>
  <c r="I22" i="30"/>
  <c r="I8" i="30"/>
  <c r="G9" i="30"/>
  <c r="G8" i="30"/>
  <c r="K21" i="30"/>
  <c r="I23" i="30"/>
  <c r="G22" i="30"/>
  <c r="K23" i="30" l="1"/>
  <c r="I21" i="30"/>
  <c r="G21" i="30"/>
  <c r="G23" i="30"/>
  <c r="K22" i="30"/>
  <c r="G18" i="30" l="1"/>
  <c r="K18" i="30"/>
  <c r="I18" i="30"/>
  <c r="I19" i="30"/>
  <c r="G19" i="30"/>
  <c r="K19" i="30"/>
  <c r="I16" i="30"/>
  <c r="G16" i="30"/>
  <c r="K16" i="30"/>
  <c r="I20" i="30"/>
  <c r="G20" i="30"/>
  <c r="K20" i="30"/>
  <c r="K17" i="30"/>
  <c r="I17" i="30"/>
  <c r="G17" i="30"/>
  <c r="N25" i="12"/>
  <c r="H25" i="12"/>
  <c r="P24" i="12"/>
  <c r="O24" i="12"/>
  <c r="G24" i="12"/>
  <c r="F24" i="12"/>
  <c r="H24" i="12" s="1"/>
  <c r="D24" i="12"/>
  <c r="C24" i="12"/>
  <c r="L24" i="12"/>
  <c r="N24" i="12" s="1"/>
  <c r="J24" i="12"/>
  <c r="I24" i="12"/>
  <c r="P8" i="12" l="1"/>
  <c r="O8" i="12"/>
  <c r="L8" i="12"/>
  <c r="D8" i="12"/>
  <c r="N15" i="28" l="1"/>
  <c r="N10" i="28"/>
  <c r="N9" i="28"/>
  <c r="N14" i="28"/>
  <c r="J9" i="30" l="1"/>
  <c r="J10" i="30"/>
  <c r="J11" i="30"/>
  <c r="J16" i="30"/>
  <c r="J19" i="30"/>
  <c r="J20" i="30"/>
  <c r="J23" i="30"/>
  <c r="J8" i="30"/>
  <c r="H9" i="30"/>
  <c r="H10" i="30"/>
  <c r="H11" i="30"/>
  <c r="H16" i="30"/>
  <c r="H23" i="30"/>
  <c r="H8" i="30"/>
  <c r="F10" i="30"/>
  <c r="F11" i="30"/>
  <c r="F17" i="30"/>
  <c r="F19" i="30"/>
  <c r="F20" i="30"/>
  <c r="F22" i="30"/>
  <c r="F23" i="30"/>
  <c r="F9" i="30"/>
  <c r="F8" i="30"/>
  <c r="D23" i="30"/>
  <c r="D22" i="30"/>
  <c r="J22" i="30" s="1"/>
  <c r="D21" i="30"/>
  <c r="H21" i="30" s="1"/>
  <c r="D20" i="30"/>
  <c r="H20" i="30" s="1"/>
  <c r="D19" i="30"/>
  <c r="H19" i="30" s="1"/>
  <c r="D18" i="30"/>
  <c r="J18" i="30" s="1"/>
  <c r="D17" i="30"/>
  <c r="J17" i="30" s="1"/>
  <c r="D16" i="30"/>
  <c r="F16" i="30" s="1"/>
  <c r="D12" i="30"/>
  <c r="J12" i="30" s="1"/>
  <c r="D15" i="30"/>
  <c r="J15" i="30" s="1"/>
  <c r="D14" i="30"/>
  <c r="J14" i="30" s="1"/>
  <c r="D13" i="30"/>
  <c r="H17" i="30" l="1"/>
  <c r="J21" i="30"/>
  <c r="F21" i="30"/>
  <c r="J13" i="30"/>
  <c r="F18" i="30"/>
  <c r="H22" i="30"/>
  <c r="H18" i="30"/>
  <c r="E5" i="5"/>
  <c r="J8" i="9" l="1"/>
  <c r="K25" i="12" l="1"/>
  <c r="K24" i="12"/>
  <c r="K10" i="12"/>
  <c r="K8" i="12"/>
  <c r="H10" i="12" l="1"/>
  <c r="F7" i="9" l="1"/>
  <c r="F8" i="9" s="1"/>
  <c r="D41" i="6" l="1"/>
  <c r="D45" i="6" s="1"/>
  <c r="D36" i="6"/>
  <c r="D44" i="6" s="1"/>
  <c r="D42" i="6" s="1"/>
  <c r="D35" i="6"/>
  <c r="D43" i="6" s="1"/>
  <c r="G7" i="9" l="1"/>
  <c r="G8" i="9" s="1"/>
  <c r="C7" i="9"/>
  <c r="C8" i="9" s="1"/>
  <c r="E7" i="9"/>
  <c r="E8" i="9" s="1"/>
  <c r="E36" i="6" l="1"/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F10" i="7" l="1"/>
  <c r="F13" i="7"/>
  <c r="F15" i="7"/>
  <c r="F16" i="7"/>
  <c r="F9" i="7"/>
  <c r="H8" i="12" l="1"/>
  <c r="E19" i="8" l="1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39" i="5"/>
  <c r="E36" i="5"/>
  <c r="E33" i="5"/>
  <c r="E32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<sst xmlns="http://schemas.openxmlformats.org/spreadsheetml/2006/main" count="686" uniqueCount="380">
  <si>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</si>
  <si>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</si>
  <si>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</si>
  <si>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</si>
  <si>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</si>
  <si>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</si>
  <si>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</si>
  <si>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</si>
  <si>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</si>
  <si>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</si>
  <si>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</si>
  <si>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</si>
  <si>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</si>
  <si>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</si>
  <si>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</si>
  <si>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</si>
  <si>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</si>
  <si>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</si>
  <si>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</si>
  <si>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</si>
  <si>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</si>
  <si>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</si>
  <si>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</si>
  <si>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</si>
  <si>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</si>
  <si>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</si>
  <si>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</si>
  <si>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</si>
  <si>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</si>
  <si>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</si>
  <si>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</si>
  <si>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</si>
  <si>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</si>
  <si>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</si>
  <si>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</si>
  <si>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</si>
  <si>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</si>
  <si>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</si>
  <si>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</si>
  <si>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</si>
  <si>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</si>
  <si>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</si>
  <si>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</si>
  <si>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</si>
  <si>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</si>
  <si>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</si>
  <si>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</si>
  <si>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</si>
  <si>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</si>
  <si>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</si>
  <si>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</si>
  <si>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</si>
  <si>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</si>
  <si>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</si>
  <si>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</si>
  <si>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</si>
  <si>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</si>
  <si>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</si>
  <si>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</si>
  <si>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</si>
  <si>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</si>
  <si>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</si>
  <si>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</si>
  <si>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</si>
  <si>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</si>
  <si>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</si>
  <si>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</si>
  <si>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</si>
  <si>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</si>
  <si>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</si>
  <si>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</si>
  <si>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</si>
  <si>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</si>
  <si>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</si>
  <si>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</si>
  <si>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</si>
  <si>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</si>
  <si>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</si>
  <si>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</si>
  <si>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</si>
  <si>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</si>
  <si>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</si>
  <si>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</si>
  <si>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</si>
  <si>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</si>
  <si>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</si>
  <si>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</si>
  <si>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</si>
  <si>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</si>
  <si>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</si>
  <si>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</si>
  <si>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</si>
  <si>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</si>
  <si>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</si>
  <si>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</si>
  <si>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</si>
  <si>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</si>
  <si>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</si>
  <si>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</si>
  <si>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</si>
  <si>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</si>
  <si>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</si>
  <si>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</si>
  <si>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</si>
  <si>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</si>
  <si>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</si>
  <si>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</si>
  <si>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</si>
  <si>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</si>
  <si>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</si>
  <si>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</si>
  <si>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</si>
  <si>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</si>
  <si>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</si>
  <si>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</si>
  <si>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</si>
  <si>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</si>
  <si>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</si>
  <si>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</si>
  <si>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</si>
  <si>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</si>
  <si>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</si>
  <si>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</si>
  <si>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</si>
  <si>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</si>
  <si>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</si>
  <si>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</si>
  <si>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</si>
  <si>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</si>
  <si>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</si>
  <si>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</si>
  <si>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</si>
  <si>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</si>
  <si>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</si>
  <si>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</si>
  <si>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</si>
  <si>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</si>
  <si>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</si>
  <si>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</si>
  <si>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</si>
  <si>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</si>
  <si>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</si>
  <si>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</si>
  <si>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</si>
  <si>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</si>
  <si>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</si>
  <si>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</si>
  <si>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</si>
  <si>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</si>
  <si>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</si>
  <si>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</si>
  <si>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</si>
  <si>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</si>
  <si>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</si>
  <si>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</si>
  <si>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</si>
  <si>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</si>
  <si>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</si>
  <si>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</si>
  <si>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</si>
  <si>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</si>
  <si>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</si>
  <si>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</si>
  <si>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</si>
  <si>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</si>
  <si>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</si>
  <si>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</si>
  <si>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</si>
  <si>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</si>
  <si>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</si>
  <si>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</si>
  <si>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</si>
  <si>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</si>
  <si>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</si>
  <si>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</si>
  <si>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</si>
  <si>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</si>
  <si>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</si>
  <si>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</si>
  <si>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</si>
  <si>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</si>
  <si>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</si>
  <si>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</si>
  <si>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</si>
  <si>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</si>
  <si>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</si>
  <si>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</si>
  <si>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</si>
  <si>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</si>
  <si>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</si>
  <si>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</si>
  <si>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</si>
  <si>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</si>
  <si>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</si>
  <si>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</si>
  <si>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</si>
  <si>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</si>
  <si>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</si>
  <si>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</si>
  <si>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</si>
  <si>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</si>
  <si>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</si>
  <si>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</si>
  <si>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</si>
  <si>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</si>
  <si>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</si>
  <si>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</si>
  <si>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</si>
  <si>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</si>
  <si>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</si>
  <si>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</si>
  <si>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</si>
  <si>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</si>
  <si>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</si>
  <si>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</si>
  <si>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</si>
  <si>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</si>
  <si>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</si>
  <si>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</si>
  <si>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</si>
  <si>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</si>
  <si>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</si>
  <si>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</si>
  <si>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</si>
  <si>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</si>
  <si>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</si>
  <si>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</si>
  <si>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</si>
  <si>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</si>
  <si>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</si>
  <si>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</si>
  <si>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</si>
  <si>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</si>
  <si>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</si>
  <si>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</si>
  <si>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</si>
  <si>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</si>
  <si>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</si>
  <si>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</si>
  <si>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</si>
  <si>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</si>
  <si>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</si>
  <si>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</si>
  <si>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</si>
  <si>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</si>
  <si>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</si>
  <si>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</si>
  <si>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</si>
  <si>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</si>
  <si>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</si>
  <si>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</si>
  <si>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</si>
  <si>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</si>
  <si>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</si>
  <si>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</si>
  <si>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</si>
  <si>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</si>
  <si>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</si>
  <si>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</si>
  <si>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</si>
  <si>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</si>
  <si>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</si>
  <si>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</si>
  <si>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КЛ до 1кВ</t>
  </si>
  <si>
    <t>(84235)7-94-23</t>
  </si>
  <si>
    <t>(84235)7-92-27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</si>
  <si>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</si>
  <si>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</si>
  <si>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</si>
  <si>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</si>
  <si>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</si>
  <si>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</si>
  <si>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</si>
  <si>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</si>
  <si>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</si>
  <si>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</si>
  <si>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</si>
  <si>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</si>
  <si>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</si>
  <si>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</si>
  <si>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</si>
  <si>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</si>
  <si>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</si>
  <si>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</si>
  <si>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</si>
  <si>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</si>
  <si>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</si>
  <si>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</si>
  <si>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</si>
  <si>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</si>
  <si>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</si>
  <si>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</si>
  <si>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</si>
  <si>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</si>
  <si>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</si>
  <si>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</si>
  <si>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</si>
  <si>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</si>
  <si>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</si>
  <si>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</si>
  <si>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</si>
  <si>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</si>
  <si>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</si>
  <si>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</si>
  <si>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</si>
  <si>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</si>
  <si>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</si>
  <si>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</si>
  <si>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</si>
  <si>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</si>
  <si>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</si>
  <si>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</si>
  <si>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</si>
  <si>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</si>
  <si>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</si>
  <si>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</si>
  <si>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</si>
  <si>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</si>
  <si>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</si>
  <si>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</si>
  <si>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</si>
  <si>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</si>
  <si>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</si>
  <si>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</si>
  <si>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</si>
  <si>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</si>
  <si>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</si>
  <si>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</si>
  <si>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</si>
  <si>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</si>
  <si>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</si>
  <si>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</si>
  <si>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</si>
  <si>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</si>
  <si>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</si>
  <si>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</si>
  <si>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</si>
  <si>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Пояснения по технологическому присоединению (порядок действий)</t>
  </si>
  <si>
    <t>8:00</t>
  </si>
  <si>
    <t xml:space="preserve">     до 15 кВт включительно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</si>
  <si>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</si>
  <si>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</si>
  <si>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</si>
  <si>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</si>
  <si>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</si>
  <si>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</si>
  <si>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</si>
  <si>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</si>
  <si>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</si>
  <si>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</si>
  <si>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</si>
  <si>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300 - городская местность</t>
  </si>
  <si>
    <t>ВЛ</t>
  </si>
  <si>
    <t>Нет</t>
  </si>
  <si>
    <t>Резерв трансформаторной мощности трансформаторных подстанций и распределительных пунктов АО «ГНЦ НИИАР»             на 2020г.</t>
  </si>
  <si>
    <t>54, 54А</t>
  </si>
  <si>
    <t>хорошо</t>
  </si>
  <si>
    <t>2022 год</t>
  </si>
  <si>
    <t>Информация о качестве обслуживания потребителей 
сетевой организации АО "ГНЦ НИИАР" за 2023 год</t>
  </si>
  <si>
    <t>2023 год</t>
  </si>
  <si>
    <t>Количество подстанций 110 кВ, 35 кВ, 6(10) кВ на 2023г. в динамике относительно года, предшествующего отчетному</t>
  </si>
  <si>
    <t>2.3. Мероприятия, выполненные сетевой организацией в целях повышения качества оказания услуг по передаче электрической энергии в 2023г.</t>
  </si>
  <si>
    <t>2023г.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</si>
  <si>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2023г.</t>
  </si>
  <si>
    <t>4.2. Информация о деятельности офисов обслуживания потребителей за 2023г.</t>
  </si>
  <si>
    <t>4.3. Информация о заочном обслуживании потребителей посредством телефонной связи за 2023г.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</si>
  <si>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2023г.</t>
  </si>
  <si>
    <t>2.1. Показатели качества услуг по передаче электрической энергии в целом по сетевой организации в 2023г. а также динамика по отношению к году, предшествующему отчетному.</t>
  </si>
  <si>
    <t>* стоимость технологического присоединения рассчитана с учетом п.2.1, п.2.2 приказа Агентства по регулированию цен и тарифов Ульяновской обл. от 28.11.2023 №97-П.</t>
  </si>
  <si>
    <r>
      <t xml:space="preserve"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</t>
    </r>
    <r>
      <rPr>
        <sz val="10"/>
        <rFont val="Arial"/>
        <family val="2"/>
        <charset val="204"/>
      </rPr>
      <t xml:space="preserve">Агентства по регулированию цен и тарифов Ульяновской области от 28.11.2023 №97-П. </t>
    </r>
    <r>
      <rPr>
        <sz val="10"/>
        <color rgb="FF000000"/>
        <rFont val="Arial"/>
        <family val="2"/>
        <charset val="204"/>
      </rPr>
      <t xml:space="preserve">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С более подробной информацией о стоимости технологического присоединения можно ознакомиться в приказе </t>
    </r>
    <r>
      <rPr>
        <sz val="10"/>
        <rFont val="Arial"/>
        <family val="2"/>
        <charset val="204"/>
      </rPr>
      <t>Агентства по регулирурованию цен и тарифов Ульяновской области от 28.11.2023 №97-П</t>
    </r>
    <r>
      <rPr>
        <sz val="10"/>
        <color rgb="FF000000"/>
        <rFont val="Arial"/>
        <family val="2"/>
        <charset val="204"/>
      </rPr>
      <t>, размещённом на сайте АО «ГНЦ НИИАР».</t>
    </r>
  </si>
  <si>
    <t>500 - сельская местность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</si>
  <si>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2023г.</t>
  </si>
  <si>
    <t>(84235)7-92-91</t>
  </si>
  <si>
    <t>http://niiar.ru/sites/default/files/info_energetics/reglament_tehnologicheskogo_prisoedineniya_k_elektricheskim_setyam_ao_gnc_niiar.pdf</t>
  </si>
  <si>
    <t>8:20</t>
  </si>
  <si>
    <t>15:05</t>
  </si>
  <si>
    <t>10:40</t>
  </si>
  <si>
    <t>9:30</t>
  </si>
  <si>
    <t>8:45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</si>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</sst>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</font>
    <font>
      <u/>
      <sz val="14"/>
      <name val="Times New Roman"/>
      <family val="1"/>
      <charset val="204"/>
    </font>
    <font>
      <u/>
      <sz val="14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48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48">
      <protection locked="0"/>
    </xf>
    <xf numFmtId="173" fontId="21" fillId="0" borderId="48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49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0" applyNumberFormat="0" applyAlignment="0" applyProtection="0"/>
    <xf numFmtId="0" fontId="32" fillId="28" borderId="51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49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2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6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7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58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59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0"/>
    <xf numFmtId="37" fontId="77" fillId="2" borderId="60"/>
    <xf numFmtId="0" fontId="78" fillId="0" borderId="0" applyNumberFormat="0">
      <alignment horizontal="left"/>
    </xf>
    <xf numFmtId="199" fontId="79" fillId="0" borderId="61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2">
      <alignment vertical="center"/>
    </xf>
    <xf numFmtId="4" fontId="82" fillId="2" borderId="59" applyNumberFormat="0" applyProtection="0">
      <alignment vertical="center"/>
    </xf>
    <xf numFmtId="4" fontId="83" fillId="2" borderId="59" applyNumberFormat="0" applyProtection="0">
      <alignment vertical="center"/>
    </xf>
    <xf numFmtId="4" fontId="82" fillId="2" borderId="59" applyNumberFormat="0" applyProtection="0">
      <alignment horizontal="left" vertical="center" indent="1"/>
    </xf>
    <xf numFmtId="4" fontId="82" fillId="2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2" fillId="34" borderId="59" applyNumberFormat="0" applyProtection="0">
      <alignment horizontal="right" vertical="center"/>
    </xf>
    <xf numFmtId="4" fontId="82" fillId="35" borderId="59" applyNumberFormat="0" applyProtection="0">
      <alignment horizontal="right" vertical="center"/>
    </xf>
    <xf numFmtId="4" fontId="82" fillId="36" borderId="59" applyNumberFormat="0" applyProtection="0">
      <alignment horizontal="right" vertical="center"/>
    </xf>
    <xf numFmtId="4" fontId="82" fillId="37" borderId="59" applyNumberFormat="0" applyProtection="0">
      <alignment horizontal="right" vertical="center"/>
    </xf>
    <xf numFmtId="4" fontId="82" fillId="38" borderId="59" applyNumberFormat="0" applyProtection="0">
      <alignment horizontal="right" vertical="center"/>
    </xf>
    <xf numFmtId="4" fontId="82" fillId="39" borderId="59" applyNumberFormat="0" applyProtection="0">
      <alignment horizontal="right" vertical="center"/>
    </xf>
    <xf numFmtId="4" fontId="82" fillId="40" borderId="59" applyNumberFormat="0" applyProtection="0">
      <alignment horizontal="right" vertical="center"/>
    </xf>
    <xf numFmtId="4" fontId="82" fillId="41" borderId="59" applyNumberFormat="0" applyProtection="0">
      <alignment horizontal="right" vertical="center"/>
    </xf>
    <xf numFmtId="4" fontId="82" fillId="42" borderId="59" applyNumberFormat="0" applyProtection="0">
      <alignment horizontal="right" vertical="center"/>
    </xf>
    <xf numFmtId="4" fontId="84" fillId="43" borderId="59" applyNumberFormat="0" applyProtection="0">
      <alignment horizontal="left" vertical="center" indent="1"/>
    </xf>
    <xf numFmtId="4" fontId="82" fillId="44" borderId="63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6" fillId="44" borderId="59" applyNumberFormat="0" applyProtection="0">
      <alignment horizontal="left" vertical="center" indent="1"/>
    </xf>
    <xf numFmtId="4" fontId="86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59" applyNumberFormat="0" applyProtection="0">
      <alignment vertical="center"/>
    </xf>
    <xf numFmtId="4" fontId="83" fillId="48" borderId="59" applyNumberFormat="0" applyProtection="0">
      <alignment vertical="center"/>
    </xf>
    <xf numFmtId="4" fontId="82" fillId="48" borderId="59" applyNumberFormat="0" applyProtection="0">
      <alignment horizontal="left" vertical="center" indent="1"/>
    </xf>
    <xf numFmtId="4" fontId="82" fillId="48" borderId="59" applyNumberFormat="0" applyProtection="0">
      <alignment horizontal="left" vertical="center" indent="1"/>
    </xf>
    <xf numFmtId="4" fontId="82" fillId="44" borderId="59" applyNumberFormat="0" applyProtection="0">
      <alignment horizontal="right" vertical="center"/>
    </xf>
    <xf numFmtId="4" fontId="83" fillId="44" borderId="59" applyNumberFormat="0" applyProtection="0">
      <alignment horizontal="right" vertical="center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87" fillId="0" borderId="0"/>
    <xf numFmtId="4" fontId="88" fillId="44" borderId="59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1" fillId="0" borderId="52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49">
      <protection locked="0"/>
    </xf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49"/>
    <xf numFmtId="49" fontId="117" fillId="0" borderId="0" applyBorder="0">
      <alignment vertical="center"/>
    </xf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3" fontId="36" fillId="0" borderId="1" applyBorder="0">
      <alignment vertical="center"/>
    </xf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0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24" fillId="32" borderId="58" applyNumberFormat="0" applyFont="0" applyAlignment="0" applyProtection="0"/>
    <xf numFmtId="0" fontId="2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5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6" applyBorder="0">
      <alignment horizontal="right"/>
    </xf>
    <xf numFmtId="4" fontId="5" fillId="57" borderId="66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3" fillId="0" borderId="0"/>
  </cellStyleXfs>
  <cellXfs count="422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5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73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7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77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0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2" fillId="0" borderId="6" xfId="0" applyNumberFormat="1" applyFont="1" applyBorder="1" applyAlignment="1" applyProtection="1">
      <alignment horizontal="center" vertical="center" wrapText="1"/>
    </xf>
    <xf numFmtId="0" fontId="142" fillId="0" borderId="1" xfId="6" applyFont="1" applyBorder="1" applyAlignment="1" applyProtection="1">
      <alignment horizontal="center" vertical="center" wrapText="1"/>
    </xf>
    <xf numFmtId="0" fontId="142" fillId="0" borderId="11" xfId="6" applyFont="1" applyBorder="1" applyAlignment="1" applyProtection="1">
      <alignment horizontal="center" vertical="center" wrapText="1"/>
    </xf>
    <xf numFmtId="0" fontId="142" fillId="0" borderId="16" xfId="6" applyFont="1" applyBorder="1" applyAlignment="1" applyProtection="1">
      <alignment horizontal="center" vertical="center" wrapText="1"/>
    </xf>
    <xf numFmtId="0" fontId="142" fillId="0" borderId="17" xfId="6" applyFont="1" applyBorder="1" applyAlignment="1" applyProtection="1">
      <alignment horizontal="center" vertical="center" wrapText="1"/>
    </xf>
    <xf numFmtId="0" fontId="144" fillId="0" borderId="22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3" xfId="6" applyFont="1" applyBorder="1" applyAlignment="1" applyProtection="1">
      <alignment horizontal="center" vertical="center" wrapText="1"/>
    </xf>
    <xf numFmtId="0" fontId="141" fillId="4" borderId="25" xfId="0" applyFont="1" applyFill="1" applyBorder="1" applyAlignment="1" applyProtection="1">
      <alignment horizontal="center" vertical="center" wrapText="1"/>
    </xf>
    <xf numFmtId="0" fontId="141" fillId="4" borderId="26" xfId="6" applyFont="1" applyFill="1" applyBorder="1" applyAlignment="1" applyProtection="1">
      <alignment horizontal="left" vertical="center" wrapText="1"/>
    </xf>
    <xf numFmtId="4" fontId="142" fillId="2" borderId="25" xfId="2" applyNumberFormat="1" applyFont="1" applyBorder="1" applyAlignment="1" applyProtection="1">
      <alignment horizontal="right" vertical="center"/>
      <protection locked="0"/>
    </xf>
    <xf numFmtId="4" fontId="142" fillId="2" borderId="27" xfId="2" applyNumberFormat="1" applyFont="1" applyBorder="1" applyAlignment="1" applyProtection="1">
      <alignment horizontal="right" vertical="center"/>
      <protection locked="0"/>
    </xf>
    <xf numFmtId="4" fontId="142" fillId="2" borderId="18" xfId="2" applyNumberFormat="1" applyFont="1" applyBorder="1" applyAlignment="1" applyProtection="1">
      <alignment horizontal="right" vertical="center"/>
      <protection locked="0"/>
    </xf>
    <xf numFmtId="0" fontId="141" fillId="4" borderId="1" xfId="0" applyFont="1" applyFill="1" applyBorder="1" applyAlignment="1" applyProtection="1">
      <alignment horizontal="center" vertical="center" wrapText="1"/>
    </xf>
    <xf numFmtId="0" fontId="141" fillId="4" borderId="28" xfId="6" applyFont="1" applyFill="1" applyBorder="1" applyAlignment="1" applyProtection="1">
      <alignment horizontal="left" vertical="center" wrapText="1"/>
    </xf>
    <xf numFmtId="4" fontId="142" fillId="2" borderId="1" xfId="2" applyNumberFormat="1" applyFont="1" applyBorder="1" applyAlignment="1" applyProtection="1">
      <alignment horizontal="right" vertical="center"/>
      <protection locked="0"/>
    </xf>
    <xf numFmtId="4" fontId="142" fillId="2" borderId="11" xfId="2" applyNumberFormat="1" applyFont="1" applyBorder="1" applyAlignment="1" applyProtection="1">
      <alignment horizontal="right" vertical="center"/>
      <protection locked="0"/>
    </xf>
    <xf numFmtId="4" fontId="142" fillId="2" borderId="29" xfId="2" applyNumberFormat="1" applyFont="1" applyBorder="1" applyAlignment="1" applyProtection="1">
      <alignment horizontal="right" vertical="center"/>
      <protection locked="0"/>
    </xf>
    <xf numFmtId="0" fontId="141" fillId="4" borderId="28" xfId="0" applyNumberFormat="1" applyFont="1" applyFill="1" applyBorder="1" applyAlignment="1" applyProtection="1">
      <alignment vertical="center"/>
    </xf>
    <xf numFmtId="0" fontId="141" fillId="0" borderId="1" xfId="0" applyFont="1" applyBorder="1" applyAlignment="1" applyProtection="1">
      <alignment horizontal="center" vertical="center"/>
    </xf>
    <xf numFmtId="0" fontId="141" fillId="0" borderId="30" xfId="0" applyFont="1" applyBorder="1" applyAlignment="1" applyProtection="1">
      <alignment horizontal="center" vertical="center"/>
    </xf>
    <xf numFmtId="0" fontId="141" fillId="4" borderId="30" xfId="0" applyFont="1" applyFill="1" applyBorder="1" applyAlignment="1" applyProtection="1">
      <alignment horizontal="center" vertical="center" wrapText="1"/>
    </xf>
    <xf numFmtId="0" fontId="141" fillId="4" borderId="32" xfId="0" applyNumberFormat="1" applyFont="1" applyFill="1" applyBorder="1" applyAlignment="1" applyProtection="1">
      <alignment vertical="center"/>
    </xf>
    <xf numFmtId="4" fontId="142" fillId="2" borderId="30" xfId="2" applyNumberFormat="1" applyFont="1" applyBorder="1" applyAlignment="1" applyProtection="1">
      <alignment horizontal="right" vertical="center"/>
      <protection locked="0"/>
    </xf>
    <xf numFmtId="4" fontId="142" fillId="2" borderId="33" xfId="2" applyNumberFormat="1" applyFont="1" applyBorder="1" applyAlignment="1" applyProtection="1">
      <alignment horizontal="right" vertical="center"/>
      <protection locked="0"/>
    </xf>
    <xf numFmtId="4" fontId="142" fillId="2" borderId="34" xfId="2" applyNumberFormat="1" applyFont="1" applyBorder="1" applyAlignment="1" applyProtection="1">
      <alignment horizontal="right" vertical="center"/>
      <protection locked="0"/>
    </xf>
    <xf numFmtId="0" fontId="141" fillId="5" borderId="5" xfId="0" applyFont="1" applyFill="1" applyBorder="1" applyAlignment="1" applyProtection="1">
      <alignment horizontal="center" vertical="center" wrapText="1"/>
    </xf>
    <xf numFmtId="0" fontId="141" fillId="5" borderId="35" xfId="0" applyNumberFormat="1" applyFont="1" applyFill="1" applyBorder="1" applyAlignment="1" applyProtection="1">
      <alignment vertical="center"/>
    </xf>
    <xf numFmtId="4" fontId="142" fillId="5" borderId="5" xfId="2" applyNumberFormat="1" applyFont="1" applyFill="1" applyBorder="1" applyAlignment="1" applyProtection="1">
      <alignment horizontal="right" vertical="center"/>
      <protection locked="0"/>
    </xf>
    <xf numFmtId="4" fontId="142" fillId="5" borderId="6" xfId="2" applyNumberFormat="1" applyFont="1" applyFill="1" applyBorder="1" applyAlignment="1" applyProtection="1">
      <alignment horizontal="right" vertical="center"/>
      <protection locked="0"/>
    </xf>
    <xf numFmtId="4" fontId="142" fillId="5" borderId="36" xfId="2" applyNumberFormat="1" applyFont="1" applyFill="1" applyBorder="1" applyAlignment="1" applyProtection="1">
      <alignment horizontal="right" vertical="center"/>
      <protection locked="0"/>
    </xf>
    <xf numFmtId="0" fontId="141" fillId="5" borderId="1" xfId="0" applyFont="1" applyFill="1" applyBorder="1" applyAlignment="1" applyProtection="1">
      <alignment horizontal="center" vertical="center" wrapText="1"/>
    </xf>
    <xf numFmtId="0" fontId="141" fillId="5" borderId="28" xfId="0" applyNumberFormat="1" applyFont="1" applyFill="1" applyBorder="1" applyAlignment="1" applyProtection="1">
      <alignment vertical="center"/>
    </xf>
    <xf numFmtId="4" fontId="142" fillId="5" borderId="1" xfId="2" applyNumberFormat="1" applyFont="1" applyFill="1" applyBorder="1" applyAlignment="1" applyProtection="1">
      <alignment horizontal="right" vertical="center"/>
      <protection locked="0"/>
    </xf>
    <xf numFmtId="4" fontId="142" fillId="5" borderId="11" xfId="2" applyNumberFormat="1" applyFont="1" applyFill="1" applyBorder="1" applyAlignment="1" applyProtection="1">
      <alignment horizontal="right" vertical="center"/>
      <protection locked="0"/>
    </xf>
    <xf numFmtId="4" fontId="142" fillId="5" borderId="29" xfId="2" applyNumberFormat="1" applyFont="1" applyFill="1" applyBorder="1" applyAlignment="1" applyProtection="1">
      <alignment horizontal="right" vertical="center"/>
      <protection locked="0"/>
    </xf>
    <xf numFmtId="4" fontId="142" fillId="3" borderId="1" xfId="2" applyNumberFormat="1" applyFont="1" applyFill="1" applyBorder="1" applyAlignment="1" applyProtection="1">
      <alignment horizontal="right" vertical="center"/>
      <protection locked="0"/>
    </xf>
    <xf numFmtId="4" fontId="142" fillId="3" borderId="11" xfId="2" applyNumberFormat="1" applyFont="1" applyFill="1" applyBorder="1" applyAlignment="1" applyProtection="1">
      <alignment horizontal="right" vertical="center"/>
      <protection locked="0"/>
    </xf>
    <xf numFmtId="4" fontId="142" fillId="3" borderId="29" xfId="2" applyNumberFormat="1" applyFont="1" applyFill="1" applyBorder="1" applyAlignment="1" applyProtection="1">
      <alignment horizontal="right" vertical="center"/>
      <protection locked="0"/>
    </xf>
    <xf numFmtId="10" fontId="142" fillId="3" borderId="29" xfId="2" applyNumberFormat="1" applyFont="1" applyFill="1" applyBorder="1" applyAlignment="1" applyProtection="1">
      <alignment horizontal="right" vertical="center"/>
      <protection locked="0"/>
    </xf>
    <xf numFmtId="0" fontId="141" fillId="3" borderId="1" xfId="0" applyFont="1" applyFill="1" applyBorder="1" applyAlignment="1" applyProtection="1">
      <alignment horizontal="left" vertical="center"/>
    </xf>
    <xf numFmtId="0" fontId="141" fillId="3" borderId="1" xfId="0" applyFont="1" applyFill="1" applyBorder="1" applyAlignment="1" applyProtection="1">
      <alignment horizontal="left" vertical="center" wrapText="1"/>
    </xf>
    <xf numFmtId="0" fontId="141" fillId="3" borderId="28" xfId="0" applyNumberFormat="1" applyFont="1" applyFill="1" applyBorder="1" applyAlignment="1" applyProtection="1">
      <alignment horizontal="left" vertical="center"/>
    </xf>
    <xf numFmtId="4" fontId="145" fillId="3" borderId="16" xfId="7" applyNumberFormat="1" applyFont="1" applyFill="1" applyBorder="1" applyAlignment="1" applyProtection="1">
      <alignment horizontal="right" vertical="center"/>
    </xf>
    <xf numFmtId="4" fontId="145" fillId="3" borderId="17" xfId="7" applyNumberFormat="1" applyFont="1" applyFill="1" applyBorder="1" applyAlignment="1" applyProtection="1">
      <alignment horizontal="right" vertical="center"/>
    </xf>
    <xf numFmtId="10" fontId="145" fillId="3" borderId="45" xfId="7" applyNumberFormat="1" applyFont="1" applyFill="1" applyBorder="1" applyAlignment="1" applyProtection="1">
      <alignment horizontal="right" vertical="center"/>
    </xf>
    <xf numFmtId="4" fontId="145" fillId="3" borderId="6" xfId="7" applyNumberFormat="1" applyFont="1" applyFill="1" applyBorder="1" applyAlignment="1" applyProtection="1">
      <alignment horizontal="right" vertical="center"/>
    </xf>
    <xf numFmtId="10" fontId="145" fillId="3" borderId="36" xfId="7" applyNumberFormat="1" applyFont="1" applyFill="1" applyBorder="1" applyAlignment="1" applyProtection="1">
      <alignment horizontal="right" vertical="center"/>
    </xf>
    <xf numFmtId="4" fontId="142" fillId="3" borderId="17" xfId="2" applyNumberFormat="1" applyFont="1" applyFill="1" applyBorder="1" applyAlignment="1" applyProtection="1">
      <alignment horizontal="right" vertical="center"/>
      <protection locked="0"/>
    </xf>
    <xf numFmtId="10" fontId="142" fillId="3" borderId="45" xfId="2" applyNumberFormat="1" applyFont="1" applyFill="1" applyBorder="1" applyAlignment="1" applyProtection="1">
      <alignment horizontal="right" vertical="center"/>
      <protection locked="0"/>
    </xf>
    <xf numFmtId="4" fontId="145" fillId="3" borderId="19" xfId="7" applyNumberFormat="1" applyFont="1" applyFill="1" applyBorder="1" applyAlignment="1" applyProtection="1">
      <alignment horizontal="right" vertical="center"/>
    </xf>
    <xf numFmtId="10" fontId="145" fillId="3" borderId="23" xfId="7" applyNumberFormat="1" applyFont="1" applyFill="1" applyBorder="1" applyAlignment="1" applyProtection="1">
      <alignment horizontal="right" vertical="center"/>
    </xf>
    <xf numFmtId="4" fontId="145" fillId="3" borderId="27" xfId="7" applyNumberFormat="1" applyFont="1" applyFill="1" applyBorder="1" applyAlignment="1" applyProtection="1">
      <alignment horizontal="right" vertical="center"/>
    </xf>
    <xf numFmtId="10" fontId="145" fillId="3" borderId="18" xfId="7" applyNumberFormat="1" applyFont="1" applyFill="1" applyBorder="1" applyAlignment="1" applyProtection="1">
      <alignment horizontal="right" vertical="center"/>
    </xf>
    <xf numFmtId="4" fontId="145" fillId="3" borderId="11" xfId="7" applyNumberFormat="1" applyFont="1" applyFill="1" applyBorder="1" applyAlignment="1" applyProtection="1">
      <alignment horizontal="right" vertical="center"/>
    </xf>
    <xf numFmtId="10" fontId="145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6" fillId="0" borderId="1" xfId="0" applyFont="1" applyBorder="1"/>
    <xf numFmtId="0" fontId="148" fillId="0" borderId="15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6" fillId="0" borderId="1" xfId="5" applyFill="1" applyBorder="1"/>
    <xf numFmtId="0" fontId="140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Alignment="1">
      <alignment horizontal="center" vertical="center"/>
    </xf>
    <xf numFmtId="0" fontId="2" fillId="3" borderId="81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0" fillId="0" borderId="23" xfId="0" applyFont="1" applyBorder="1" applyAlignment="1">
      <alignment horizontal="center" vertical="center" wrapText="1"/>
    </xf>
    <xf numFmtId="0" fontId="150" fillId="0" borderId="21" xfId="0" applyFont="1" applyBorder="1" applyAlignment="1">
      <alignment horizontal="center" vertical="center" wrapText="1"/>
    </xf>
    <xf numFmtId="0" fontId="151" fillId="0" borderId="75" xfId="0" applyFont="1" applyBorder="1" applyAlignment="1">
      <alignment horizontal="center" vertical="center" wrapText="1"/>
    </xf>
    <xf numFmtId="0" fontId="130" fillId="0" borderId="7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79" xfId="1" applyNumberFormat="1" applyFont="1" applyFill="1" applyBorder="1" applyAlignment="1">
      <alignment horizontal="center" vertical="center" wrapText="1"/>
    </xf>
    <xf numFmtId="2" fontId="2" fillId="3" borderId="8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155" fillId="0" borderId="0" xfId="2422" applyFont="1" applyFill="1" applyBorder="1"/>
    <xf numFmtId="0" fontId="156" fillId="0" borderId="0" xfId="2422" applyFont="1" applyFill="1" applyBorder="1"/>
    <xf numFmtId="0" fontId="154" fillId="0" borderId="0" xfId="2422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70" fillId="3" borderId="21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0" fontId="151" fillId="0" borderId="23" xfId="0" applyFont="1" applyBorder="1" applyAlignment="1">
      <alignment horizontal="center" vertical="center" wrapText="1"/>
    </xf>
    <xf numFmtId="0" fontId="130" fillId="0" borderId="12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58" fillId="0" borderId="0" xfId="2422" applyFont="1" applyFill="1" applyBorder="1" applyAlignment="1">
      <alignment horizontal="right"/>
    </xf>
    <xf numFmtId="0" fontId="149" fillId="0" borderId="29" xfId="0" applyFont="1" applyBorder="1" applyAlignment="1">
      <alignment horizontal="center" vertical="center"/>
    </xf>
    <xf numFmtId="10" fontId="138" fillId="0" borderId="29" xfId="0" applyNumberFormat="1" applyFont="1" applyBorder="1" applyAlignment="1">
      <alignment horizontal="center" vertical="center"/>
    </xf>
    <xf numFmtId="0" fontId="149" fillId="0" borderId="45" xfId="0" applyFont="1" applyBorder="1" applyAlignment="1">
      <alignment horizontal="center" vertical="center"/>
    </xf>
    <xf numFmtId="10" fontId="138" fillId="0" borderId="45" xfId="0" applyNumberFormat="1" applyFont="1" applyBorder="1" applyAlignment="1">
      <alignment horizontal="center" vertical="center"/>
    </xf>
    <xf numFmtId="0" fontId="149" fillId="0" borderId="18" xfId="0" applyFont="1" applyBorder="1" applyAlignment="1">
      <alignment horizontal="center" vertical="center"/>
    </xf>
    <xf numFmtId="10" fontId="138" fillId="0" borderId="18" xfId="0" applyNumberFormat="1" applyFon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30" fillId="0" borderId="8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214" fontId="70" fillId="3" borderId="2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47" fillId="0" borderId="1" xfId="0" applyFont="1" applyBorder="1"/>
    <xf numFmtId="0" fontId="135" fillId="0" borderId="15" xfId="0" applyFont="1" applyBorder="1" applyAlignment="1">
      <alignment horizontal="center" vertical="center" wrapText="1"/>
    </xf>
    <xf numFmtId="0" fontId="150" fillId="0" borderId="75" xfId="2422" applyFont="1" applyFill="1" applyBorder="1" applyAlignment="1">
      <alignment vertical="top" wrapText="1"/>
    </xf>
    <xf numFmtId="0" fontId="150" fillId="0" borderId="12" xfId="2422" applyFont="1" applyFill="1" applyBorder="1" applyAlignment="1">
      <alignment vertical="center" wrapText="1"/>
    </xf>
    <xf numFmtId="0" fontId="150" fillId="0" borderId="15" xfId="2422" applyFont="1" applyFill="1" applyBorder="1" applyAlignment="1">
      <alignment vertical="center" wrapText="1"/>
    </xf>
    <xf numFmtId="0" fontId="150" fillId="0" borderId="15" xfId="2422" applyFont="1" applyFill="1" applyBorder="1" applyAlignment="1">
      <alignment horizontal="center" vertical="center" wrapText="1"/>
    </xf>
    <xf numFmtId="4" fontId="150" fillId="0" borderId="15" xfId="2422" applyNumberFormat="1" applyFont="1" applyFill="1" applyBorder="1" applyAlignment="1">
      <alignment horizontal="right" vertical="center" wrapText="1"/>
    </xf>
    <xf numFmtId="0" fontId="159" fillId="0" borderId="12" xfId="2422" applyFont="1" applyFill="1" applyBorder="1" applyAlignment="1">
      <alignment vertical="top" wrapText="1"/>
    </xf>
    <xf numFmtId="0" fontId="159" fillId="0" borderId="75" xfId="2422" applyFont="1" applyFill="1" applyBorder="1" applyAlignment="1">
      <alignment vertical="top" wrapText="1"/>
    </xf>
    <xf numFmtId="0" fontId="150" fillId="0" borderId="0" xfId="2422" applyFont="1" applyFill="1" applyBorder="1"/>
    <xf numFmtId="0" fontId="159" fillId="0" borderId="0" xfId="2422" applyFont="1" applyFill="1" applyBorder="1"/>
    <xf numFmtId="4" fontId="150" fillId="3" borderId="15" xfId="2422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56" fillId="3" borderId="1" xfId="0" applyFont="1" applyFill="1" applyBorder="1" applyAlignment="1">
      <alignment horizontal="center" vertical="center"/>
    </xf>
    <xf numFmtId="0" fontId="150" fillId="0" borderId="15" xfId="2422" applyFont="1" applyFill="1" applyBorder="1" applyAlignment="1">
      <alignment vertical="top" wrapText="1"/>
    </xf>
    <xf numFmtId="3" fontId="150" fillId="3" borderId="15" xfId="2422" applyNumberFormat="1" applyFont="1" applyFill="1" applyBorder="1" applyAlignment="1">
      <alignment horizontal="right" vertical="center" wrapText="1"/>
    </xf>
    <xf numFmtId="3" fontId="150" fillId="59" borderId="15" xfId="2422" applyNumberFormat="1" applyFont="1" applyFill="1" applyBorder="1" applyAlignment="1">
      <alignment horizontal="right" vertical="center" wrapText="1"/>
    </xf>
    <xf numFmtId="2" fontId="2" fillId="3" borderId="1" xfId="1" applyNumberFormat="1" applyFill="1" applyBorder="1" applyAlignment="1">
      <alignment horizontal="center" vertical="center"/>
    </xf>
    <xf numFmtId="2" fontId="2" fillId="3" borderId="16" xfId="1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18" xfId="0" applyFont="1" applyBorder="1" applyAlignment="1">
      <alignment horizontal="center"/>
    </xf>
    <xf numFmtId="0" fontId="138" fillId="0" borderId="29" xfId="0" applyFont="1" applyBorder="1" applyAlignment="1">
      <alignment horizontal="center"/>
    </xf>
    <xf numFmtId="0" fontId="138" fillId="0" borderId="45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23" xfId="0" applyFont="1" applyBorder="1" applyAlignment="1">
      <alignment horizontal="center" vertical="center"/>
    </xf>
    <xf numFmtId="0" fontId="138" fillId="0" borderId="23" xfId="0" applyFont="1" applyBorder="1" applyAlignment="1">
      <alignment horizontal="center" vertical="center" wrapText="1"/>
    </xf>
    <xf numFmtId="4" fontId="143" fillId="3" borderId="17" xfId="2" applyNumberFormat="1" applyFont="1" applyFill="1" applyBorder="1" applyAlignment="1" applyProtection="1">
      <alignment horizontal="left" vertical="center"/>
    </xf>
    <xf numFmtId="4" fontId="143" fillId="3" borderId="43" xfId="2" applyNumberFormat="1" applyFont="1" applyFill="1" applyBorder="1" applyAlignment="1" applyProtection="1">
      <alignment horizontal="left" vertical="center"/>
    </xf>
    <xf numFmtId="4" fontId="143" fillId="3" borderId="44" xfId="2" applyNumberFormat="1" applyFont="1" applyFill="1" applyBorder="1" applyAlignment="1" applyProtection="1">
      <alignment horizontal="left" vertical="center"/>
    </xf>
    <xf numFmtId="0" fontId="141" fillId="5" borderId="30" xfId="0" applyFont="1" applyFill="1" applyBorder="1" applyAlignment="1" applyProtection="1">
      <alignment horizontal="center" vertical="center"/>
    </xf>
    <xf numFmtId="0" fontId="141" fillId="5" borderId="25" xfId="0" applyFont="1" applyFill="1" applyBorder="1" applyAlignment="1" applyProtection="1">
      <alignment horizontal="center" vertical="center"/>
    </xf>
    <xf numFmtId="0" fontId="141" fillId="3" borderId="33" xfId="0" applyNumberFormat="1" applyFont="1" applyFill="1" applyBorder="1" applyAlignment="1" applyProtection="1">
      <alignment horizontal="left" vertical="center"/>
    </xf>
    <xf numFmtId="0" fontId="141" fillId="3" borderId="37" xfId="0" applyNumberFormat="1" applyFont="1" applyFill="1" applyBorder="1" applyAlignment="1" applyProtection="1">
      <alignment horizontal="left" vertical="center"/>
    </xf>
    <xf numFmtId="0" fontId="141" fillId="3" borderId="38" xfId="0" applyNumberFormat="1" applyFont="1" applyFill="1" applyBorder="1" applyAlignment="1" applyProtection="1">
      <alignment horizontal="left" vertical="center"/>
    </xf>
    <xf numFmtId="0" fontId="141" fillId="3" borderId="9" xfId="0" applyNumberFormat="1" applyFont="1" applyFill="1" applyBorder="1" applyAlignment="1" applyProtection="1">
      <alignment horizontal="left" vertical="center"/>
    </xf>
    <xf numFmtId="0" fontId="141" fillId="3" borderId="0" xfId="0" applyNumberFormat="1" applyFont="1" applyFill="1" applyBorder="1" applyAlignment="1" applyProtection="1">
      <alignment horizontal="left" vertical="center"/>
    </xf>
    <xf numFmtId="0" fontId="141" fillId="3" borderId="10" xfId="0" applyNumberFormat="1" applyFont="1" applyFill="1" applyBorder="1" applyAlignment="1" applyProtection="1">
      <alignment horizontal="left" vertical="center"/>
    </xf>
    <xf numFmtId="0" fontId="141" fillId="3" borderId="27" xfId="0" applyNumberFormat="1" applyFont="1" applyFill="1" applyBorder="1" applyAlignment="1" applyProtection="1">
      <alignment horizontal="left" vertical="center"/>
    </xf>
    <xf numFmtId="0" fontId="141" fillId="3" borderId="39" xfId="0" applyNumberFormat="1" applyFont="1" applyFill="1" applyBorder="1" applyAlignment="1" applyProtection="1">
      <alignment horizontal="left" vertical="center"/>
    </xf>
    <xf numFmtId="0" fontId="141" fillId="3" borderId="40" xfId="0" applyNumberFormat="1" applyFont="1" applyFill="1" applyBorder="1" applyAlignment="1" applyProtection="1">
      <alignment horizontal="left" vertical="center"/>
    </xf>
    <xf numFmtId="0" fontId="141" fillId="3" borderId="11" xfId="0" applyNumberFormat="1" applyFont="1" applyFill="1" applyBorder="1" applyAlignment="1" applyProtection="1">
      <alignment horizontal="left" vertical="center"/>
    </xf>
    <xf numFmtId="0" fontId="141" fillId="3" borderId="41" xfId="0" applyNumberFormat="1" applyFont="1" applyFill="1" applyBorder="1" applyAlignment="1" applyProtection="1">
      <alignment horizontal="left" vertical="center"/>
    </xf>
    <xf numFmtId="0" fontId="141" fillId="3" borderId="42" xfId="0" applyNumberFormat="1" applyFont="1" applyFill="1" applyBorder="1" applyAlignment="1" applyProtection="1">
      <alignment horizontal="left" vertical="center"/>
    </xf>
    <xf numFmtId="0" fontId="143" fillId="3" borderId="17" xfId="0" applyFont="1" applyFill="1" applyBorder="1" applyAlignment="1" applyProtection="1">
      <alignment horizontal="left" vertical="center"/>
    </xf>
    <xf numFmtId="0" fontId="143" fillId="3" borderId="43" xfId="0" applyFont="1" applyFill="1" applyBorder="1" applyAlignment="1" applyProtection="1">
      <alignment horizontal="left" vertical="center"/>
    </xf>
    <xf numFmtId="0" fontId="143" fillId="3" borderId="44" xfId="0" applyFont="1" applyFill="1" applyBorder="1" applyAlignment="1" applyProtection="1">
      <alignment horizontal="left" vertical="center"/>
    </xf>
    <xf numFmtId="0" fontId="143" fillId="3" borderId="6" xfId="0" applyFont="1" applyFill="1" applyBorder="1" applyAlignment="1" applyProtection="1">
      <alignment horizontal="left" vertical="center"/>
    </xf>
    <xf numFmtId="0" fontId="143" fillId="3" borderId="46" xfId="0" applyFont="1" applyFill="1" applyBorder="1" applyAlignment="1" applyProtection="1">
      <alignment horizontal="left" vertical="center"/>
    </xf>
    <xf numFmtId="0" fontId="143" fillId="3" borderId="47" xfId="0" applyFont="1" applyFill="1" applyBorder="1" applyAlignment="1" applyProtection="1">
      <alignment horizontal="left" vertical="center"/>
    </xf>
    <xf numFmtId="0" fontId="141" fillId="3" borderId="17" xfId="0" applyNumberFormat="1" applyFont="1" applyFill="1" applyBorder="1" applyAlignment="1" applyProtection="1">
      <alignment horizontal="left" vertical="center"/>
    </xf>
    <xf numFmtId="0" fontId="141" fillId="3" borderId="43" xfId="0" applyNumberFormat="1" applyFont="1" applyFill="1" applyBorder="1" applyAlignment="1" applyProtection="1">
      <alignment horizontal="left" vertical="center"/>
    </xf>
    <xf numFmtId="0" fontId="141" fillId="3" borderId="44" xfId="0" applyNumberFormat="1" applyFont="1" applyFill="1" applyBorder="1" applyAlignment="1" applyProtection="1">
      <alignment horizontal="left" vertical="center"/>
    </xf>
    <xf numFmtId="0" fontId="143" fillId="3" borderId="19" xfId="0" applyFont="1" applyFill="1" applyBorder="1" applyAlignment="1" applyProtection="1">
      <alignment horizontal="left" vertical="center"/>
    </xf>
    <xf numFmtId="0" fontId="143" fillId="3" borderId="20" xfId="0" applyFont="1" applyFill="1" applyBorder="1" applyAlignment="1" applyProtection="1">
      <alignment horizontal="left" vertical="center"/>
    </xf>
    <xf numFmtId="0" fontId="143" fillId="3" borderId="21" xfId="0" applyFont="1" applyFill="1" applyBorder="1" applyAlignment="1" applyProtection="1">
      <alignment horizontal="left" vertical="center"/>
    </xf>
    <xf numFmtId="4" fontId="143" fillId="3" borderId="6" xfId="7" applyFont="1" applyFill="1" applyBorder="1" applyAlignment="1" applyProtection="1">
      <alignment horizontal="left" vertical="center"/>
    </xf>
    <xf numFmtId="4" fontId="143" fillId="3" borderId="46" xfId="7" applyFont="1" applyFill="1" applyBorder="1" applyAlignment="1" applyProtection="1">
      <alignment horizontal="left" vertical="center"/>
    </xf>
    <xf numFmtId="4" fontId="143" fillId="3" borderId="47" xfId="7" applyFont="1" applyFill="1" applyBorder="1" applyAlignment="1" applyProtection="1">
      <alignment horizontal="left" vertical="center"/>
    </xf>
    <xf numFmtId="4" fontId="143" fillId="3" borderId="11" xfId="2" applyNumberFormat="1" applyFont="1" applyFill="1" applyBorder="1" applyAlignment="1" applyProtection="1">
      <alignment horizontal="left" vertical="center"/>
    </xf>
    <xf numFmtId="4" fontId="143" fillId="3" borderId="41" xfId="2" applyNumberFormat="1" applyFont="1" applyFill="1" applyBorder="1" applyAlignment="1" applyProtection="1">
      <alignment horizontal="left" vertical="center"/>
    </xf>
    <xf numFmtId="4" fontId="143" fillId="3" borderId="42" xfId="2" applyNumberFormat="1" applyFont="1" applyFill="1" applyBorder="1" applyAlignment="1" applyProtection="1">
      <alignment horizontal="left" vertical="center"/>
    </xf>
    <xf numFmtId="0" fontId="141" fillId="5" borderId="24" xfId="0" applyFont="1" applyFill="1" applyBorder="1" applyAlignment="1" applyProtection="1">
      <alignment horizontal="center" vertical="center"/>
    </xf>
    <xf numFmtId="0" fontId="141" fillId="5" borderId="31" xfId="0" applyFont="1" applyFill="1" applyBorder="1" applyAlignment="1" applyProtection="1">
      <alignment horizontal="center" vertical="center"/>
    </xf>
    <xf numFmtId="0" fontId="141" fillId="4" borderId="2" xfId="0" applyFont="1" applyFill="1" applyBorder="1" applyAlignment="1" applyProtection="1">
      <alignment horizontal="center" vertical="center"/>
    </xf>
    <xf numFmtId="0" fontId="141" fillId="4" borderId="3" xfId="0" applyFont="1" applyFill="1" applyBorder="1" applyAlignment="1" applyProtection="1">
      <alignment horizontal="center" vertical="center"/>
    </xf>
    <xf numFmtId="0" fontId="141" fillId="4" borderId="4" xfId="0" applyFont="1" applyFill="1" applyBorder="1" applyAlignment="1" applyProtection="1">
      <alignment horizontal="center" vertical="center"/>
    </xf>
    <xf numFmtId="0" fontId="141" fillId="4" borderId="9" xfId="0" applyFont="1" applyFill="1" applyBorder="1" applyAlignment="1" applyProtection="1">
      <alignment horizontal="center" vertical="center"/>
    </xf>
    <xf numFmtId="0" fontId="141" fillId="4" borderId="0" xfId="0" applyFont="1" applyFill="1" applyBorder="1" applyAlignment="1" applyProtection="1">
      <alignment horizontal="center" vertical="center"/>
    </xf>
    <xf numFmtId="0" fontId="141" fillId="4" borderId="10" xfId="0" applyFont="1" applyFill="1" applyBorder="1" applyAlignment="1" applyProtection="1">
      <alignment horizontal="center" vertical="center"/>
    </xf>
    <xf numFmtId="0" fontId="141" fillId="4" borderId="13" xfId="0" applyFont="1" applyFill="1" applyBorder="1" applyAlignment="1" applyProtection="1">
      <alignment horizontal="center" vertical="center"/>
    </xf>
    <xf numFmtId="0" fontId="141" fillId="4" borderId="14" xfId="0" applyFont="1" applyFill="1" applyBorder="1" applyAlignment="1" applyProtection="1">
      <alignment horizontal="center" vertical="center"/>
    </xf>
    <xf numFmtId="0" fontId="141" fillId="4" borderId="15" xfId="0" applyFont="1" applyFill="1" applyBorder="1" applyAlignment="1" applyProtection="1">
      <alignment horizontal="center" vertical="center"/>
    </xf>
    <xf numFmtId="0" fontId="142" fillId="0" borderId="8" xfId="6" applyFont="1" applyBorder="1" applyAlignment="1" applyProtection="1">
      <alignment horizontal="center" vertical="center" wrapText="1"/>
    </xf>
    <xf numFmtId="0" fontId="142" fillId="0" borderId="12" xfId="6" applyFont="1" applyBorder="1" applyAlignment="1" applyProtection="1">
      <alignment horizontal="center" vertical="center" wrapText="1"/>
    </xf>
    <xf numFmtId="0" fontId="142" fillId="0" borderId="18" xfId="6" applyFont="1" applyBorder="1" applyAlignment="1" applyProtection="1">
      <alignment horizontal="center" vertical="center" wrapText="1"/>
    </xf>
    <xf numFmtId="0" fontId="143" fillId="0" borderId="19" xfId="6" applyFont="1" applyBorder="1" applyAlignment="1" applyProtection="1">
      <alignment horizontal="center" vertical="center" wrapText="1"/>
    </xf>
    <xf numFmtId="0" fontId="143" fillId="0" borderId="20" xfId="6" applyFont="1" applyBorder="1" applyAlignment="1" applyProtection="1">
      <alignment horizontal="center" vertical="center" wrapText="1"/>
    </xf>
    <xf numFmtId="0" fontId="143" fillId="0" borderId="21" xfId="6" applyFont="1" applyBorder="1" applyAlignment="1" applyProtection="1">
      <alignment horizontal="center" vertical="center" wrapText="1"/>
    </xf>
    <xf numFmtId="0" fontId="141" fillId="0" borderId="24" xfId="0" applyFont="1" applyFill="1" applyBorder="1" applyAlignment="1" applyProtection="1">
      <alignment horizontal="center" vertical="center"/>
    </xf>
    <xf numFmtId="0" fontId="141" fillId="0" borderId="25" xfId="0" applyFont="1" applyFill="1" applyBorder="1" applyAlignment="1" applyProtection="1">
      <alignment horizontal="center" vertical="center"/>
    </xf>
    <xf numFmtId="0" fontId="141" fillId="0" borderId="30" xfId="0" applyFont="1" applyFill="1" applyBorder="1" applyAlignment="1" applyProtection="1">
      <alignment horizontal="center" vertical="center"/>
    </xf>
    <xf numFmtId="0" fontId="141" fillId="0" borderId="30" xfId="0" applyFont="1" applyBorder="1" applyAlignment="1" applyProtection="1">
      <alignment horizontal="center" vertical="center"/>
    </xf>
    <xf numFmtId="0" fontId="141" fillId="0" borderId="31" xfId="0" applyFont="1" applyBorder="1" applyAlignment="1" applyProtection="1">
      <alignment horizontal="center" vertical="center"/>
    </xf>
    <xf numFmtId="0" fontId="141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75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75" xfId="0" applyNumberFormat="1" applyFont="1" applyBorder="1" applyAlignment="1">
      <alignment horizontal="center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75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74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0" fillId="0" borderId="67" xfId="0" applyFont="1" applyBorder="1" applyAlignment="1">
      <alignment horizontal="center" vertical="center" wrapText="1"/>
    </xf>
    <xf numFmtId="0" fontId="150" fillId="0" borderId="4" xfId="0" applyFont="1" applyBorder="1" applyAlignment="1">
      <alignment horizontal="center" vertical="center" wrapText="1"/>
    </xf>
    <xf numFmtId="0" fontId="151" fillId="0" borderId="76" xfId="0" applyFont="1" applyBorder="1" applyAlignment="1">
      <alignment horizontal="center" vertical="center" wrapText="1"/>
    </xf>
    <xf numFmtId="0" fontId="151" fillId="0" borderId="15" xfId="0" applyFont="1" applyBorder="1" applyAlignment="1">
      <alignment horizontal="center" vertical="center" wrapText="1"/>
    </xf>
    <xf numFmtId="0" fontId="130" fillId="0" borderId="83" xfId="0" applyFont="1" applyBorder="1" applyAlignment="1">
      <alignment horizontal="center" vertical="center" wrapText="1"/>
    </xf>
    <xf numFmtId="0" fontId="130" fillId="0" borderId="78" xfId="0" applyFont="1" applyBorder="1" applyAlignment="1">
      <alignment horizontal="center" vertical="center" wrapText="1"/>
    </xf>
    <xf numFmtId="0" fontId="151" fillId="0" borderId="74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1" fillId="0" borderId="74" xfId="0" applyFont="1" applyBorder="1" applyAlignment="1">
      <alignment horizontal="center" vertical="center"/>
    </xf>
    <xf numFmtId="0" fontId="151" fillId="0" borderId="2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15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7" fillId="58" borderId="0" xfId="2422" applyFont="1" applyFill="1" applyBorder="1" applyAlignment="1">
      <alignment horizontal="left" vertical="center" wrapText="1"/>
    </xf>
    <xf numFmtId="0" fontId="150" fillId="0" borderId="74" xfId="2422" applyFont="1" applyFill="1" applyBorder="1" applyAlignment="1">
      <alignment horizontal="left" vertical="center" wrapText="1"/>
    </xf>
    <xf numFmtId="0" fontId="150" fillId="0" borderId="20" xfId="2422" applyFont="1" applyFill="1" applyBorder="1" applyAlignment="1">
      <alignment horizontal="left" vertical="center" wrapText="1"/>
    </xf>
    <xf numFmtId="0" fontId="150" fillId="0" borderId="21" xfId="2422" applyFont="1" applyFill="1" applyBorder="1" applyAlignment="1">
      <alignment horizontal="left" vertical="center" wrapText="1"/>
    </xf>
    <xf numFmtId="0" fontId="150" fillId="0" borderId="74" xfId="2422" applyFont="1" applyFill="1" applyBorder="1" applyAlignment="1">
      <alignment horizontal="center" vertical="center" wrapText="1"/>
    </xf>
    <xf numFmtId="0" fontId="150" fillId="0" borderId="21" xfId="2422" applyFont="1" applyFill="1" applyBorder="1" applyAlignment="1">
      <alignment horizontal="center" vertical="center" wrapText="1"/>
    </xf>
    <xf numFmtId="0" fontId="150" fillId="0" borderId="20" xfId="2422" applyFont="1" applyFill="1" applyBorder="1" applyAlignment="1">
      <alignment horizontal="center" vertical="center" wrapText="1"/>
    </xf>
    <xf numFmtId="0" fontId="150" fillId="0" borderId="8" xfId="2422" applyFont="1" applyFill="1" applyBorder="1" applyAlignment="1">
      <alignment vertical="center" wrapText="1"/>
    </xf>
    <xf numFmtId="0" fontId="150" fillId="0" borderId="75" xfId="2422" applyFont="1" applyFill="1" applyBorder="1" applyAlignment="1">
      <alignment vertical="center" wrapText="1"/>
    </xf>
    <xf numFmtId="0" fontId="150" fillId="0" borderId="8" xfId="2422" applyFont="1" applyFill="1" applyBorder="1" applyAlignment="1">
      <alignment horizontal="right" vertical="center" wrapText="1"/>
    </xf>
    <xf numFmtId="0" fontId="150" fillId="0" borderId="12" xfId="2422" applyFont="1" applyFill="1" applyBorder="1" applyAlignment="1">
      <alignment horizontal="right" vertical="center" wrapText="1"/>
    </xf>
    <xf numFmtId="0" fontId="150" fillId="0" borderId="75" xfId="2422" applyFont="1" applyFill="1" applyBorder="1" applyAlignment="1">
      <alignment horizontal="right" vertical="center" wrapText="1"/>
    </xf>
    <xf numFmtId="0" fontId="135" fillId="0" borderId="0" xfId="0" applyFont="1" applyAlignment="1">
      <alignment horizontal="center" vertical="center"/>
    </xf>
    <xf numFmtId="0" fontId="138" fillId="0" borderId="74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74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75" xfId="0" applyFont="1" applyBorder="1" applyAlignment="1">
      <alignment horizontal="center" vertical="center" wrapText="1"/>
    </xf>
    <xf numFmtId="0" fontId="135" fillId="0" borderId="67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76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7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76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60" fillId="0" borderId="0" xfId="2421" applyFont="1" applyFill="1" applyAlignment="1">
      <alignment horizontal="left" vertical="top" wrapText="1"/>
    </xf>
    <xf numFmtId="0" fontId="161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niiar.ru/sites/default/files/info_energetics/reglament_tehnologicheskogo_prisoedineniya_k_elektricheskim_setyam_ao_gnc_niiar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tabSelected="1" view="pageBreakPreview" zoomScaleSheetLayoutView="100" workbookViewId="0">
      <selection activeCell="H17" sqref="H17"/>
    </sheetView>
  </sheetViews>
  <sheetFormatPr defaultColWidth="9.140625" defaultRowHeight="15.75"/>
  <cols>
    <col min="1" max="16384" width="9.14062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47" t="s">
        <v>358</v>
      </c>
      <c r="B11" s="248"/>
      <c r="C11" s="248"/>
      <c r="D11" s="248"/>
      <c r="E11" s="248"/>
      <c r="F11" s="248"/>
      <c r="G11" s="248"/>
      <c r="H11" s="248"/>
      <c r="I11" s="248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"/>
  <sheetViews>
    <sheetView view="pageBreakPreview" zoomScale="80" zoomScaleNormal="100" zoomScaleSheetLayoutView="80" workbookViewId="0">
      <selection activeCell="S10" sqref="S10"/>
    </sheetView>
  </sheetViews>
  <sheetFormatPr defaultRowHeight="15"/>
  <cols>
    <col min="9" max="9" width="9.140625" customWidth="1"/>
  </cols>
  <sheetData>
    <row r="2" spans="1:16" ht="15.75">
      <c r="A2" s="15" t="s">
        <v>312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91" customFormat="1" ht="15.75">
      <c r="A4" s="190" t="s">
        <v>314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5.75">
      <c r="A5" s="15" t="s">
        <v>315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="80" zoomScaleNormal="100" zoomScaleSheetLayoutView="80" workbookViewId="0">
      <selection activeCell="S10" sqref="S10"/>
    </sheetView>
  </sheetViews>
  <sheetFormatPr defaultRowHeight="15"/>
  <cols>
    <col min="22" max="22" width="12.85546875" customWidth="1"/>
  </cols>
  <sheetData>
    <row r="1" spans="1:1" ht="15.75">
      <c r="A1" s="15"/>
    </row>
    <row r="2" spans="1:1" ht="15.75">
      <c r="A2" s="15" t="s">
        <v>266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view="pageBreakPreview" zoomScale="70" zoomScaleNormal="70" zoomScaleSheetLayoutView="70" workbookViewId="0">
      <selection activeCell="L16" sqref="L16"/>
    </sheetView>
  </sheetViews>
  <sheetFormatPr defaultRowHeight="15"/>
  <cols>
    <col min="1" max="1" width="7.42578125" customWidth="1"/>
    <col min="2" max="2" width="32" customWidth="1"/>
    <col min="3" max="3" width="9.140625" customWidth="1"/>
    <col min="4" max="4" width="9.5703125" style="169" customWidth="1"/>
    <col min="5" max="5" width="12.42578125" style="169" customWidth="1"/>
    <col min="6" max="6" width="8.85546875" customWidth="1"/>
    <col min="7" max="7" width="9.7109375" style="169" customWidth="1"/>
    <col min="8" max="8" width="12.28515625" style="169" customWidth="1"/>
    <col min="9" max="9" width="8.28515625" customWidth="1"/>
    <col min="10" max="10" width="10" style="169" customWidth="1"/>
    <col min="11" max="11" width="12" style="169" customWidth="1"/>
    <col min="12" max="12" width="8.5703125" customWidth="1"/>
    <col min="13" max="13" width="9.42578125" style="169" customWidth="1"/>
    <col min="14" max="14" width="11.85546875" style="169" customWidth="1"/>
    <col min="15" max="15" width="8.7109375" customWidth="1"/>
    <col min="16" max="16" width="10.140625" style="169" customWidth="1"/>
    <col min="17" max="17" width="11.85546875" style="169" customWidth="1"/>
    <col min="18" max="18" width="7.7109375" style="169" customWidth="1"/>
  </cols>
  <sheetData>
    <row r="1" spans="1:19" ht="21">
      <c r="B1" s="370" t="s">
        <v>316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9" ht="15.75" thickBot="1"/>
    <row r="3" spans="1:19" ht="16.5" thickBot="1">
      <c r="A3" s="371" t="s">
        <v>85</v>
      </c>
      <c r="B3" s="371" t="s">
        <v>104</v>
      </c>
      <c r="C3" s="374" t="s">
        <v>317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367" t="s">
        <v>76</v>
      </c>
    </row>
    <row r="4" spans="1:19" ht="43.15" customHeight="1" thickBot="1">
      <c r="A4" s="372"/>
      <c r="B4" s="372"/>
      <c r="C4" s="374" t="s">
        <v>339</v>
      </c>
      <c r="D4" s="375"/>
      <c r="E4" s="376"/>
      <c r="F4" s="374" t="s">
        <v>318</v>
      </c>
      <c r="G4" s="375"/>
      <c r="H4" s="376"/>
      <c r="I4" s="374" t="s">
        <v>319</v>
      </c>
      <c r="J4" s="375"/>
      <c r="K4" s="376"/>
      <c r="L4" s="374" t="s">
        <v>320</v>
      </c>
      <c r="M4" s="375"/>
      <c r="N4" s="376"/>
      <c r="O4" s="374" t="s">
        <v>321</v>
      </c>
      <c r="P4" s="375"/>
      <c r="Q4" s="376"/>
      <c r="R4" s="369"/>
    </row>
    <row r="5" spans="1:19" ht="27" customHeight="1">
      <c r="A5" s="372"/>
      <c r="B5" s="372"/>
      <c r="C5" s="371">
        <v>2022</v>
      </c>
      <c r="D5" s="198">
        <v>2023</v>
      </c>
      <c r="E5" s="367" t="s">
        <v>7</v>
      </c>
      <c r="F5" s="371">
        <v>2022</v>
      </c>
      <c r="G5" s="198">
        <v>2023</v>
      </c>
      <c r="H5" s="367" t="s">
        <v>7</v>
      </c>
      <c r="I5" s="371">
        <v>2022</v>
      </c>
      <c r="J5" s="198">
        <v>2023</v>
      </c>
      <c r="K5" s="367" t="s">
        <v>7</v>
      </c>
      <c r="L5" s="371">
        <v>2022</v>
      </c>
      <c r="M5" s="198">
        <v>2023</v>
      </c>
      <c r="N5" s="367" t="s">
        <v>7</v>
      </c>
      <c r="O5" s="371">
        <v>2022</v>
      </c>
      <c r="P5" s="198">
        <v>2023</v>
      </c>
      <c r="Q5" s="367" t="s">
        <v>7</v>
      </c>
      <c r="R5" s="367"/>
    </row>
    <row r="6" spans="1:19" ht="31.5">
      <c r="A6" s="372"/>
      <c r="B6" s="372"/>
      <c r="C6" s="372"/>
      <c r="D6" s="168" t="s">
        <v>322</v>
      </c>
      <c r="E6" s="368"/>
      <c r="F6" s="372"/>
      <c r="G6" s="168" t="s">
        <v>322</v>
      </c>
      <c r="H6" s="368"/>
      <c r="I6" s="372"/>
      <c r="J6" s="168" t="s">
        <v>322</v>
      </c>
      <c r="K6" s="368"/>
      <c r="L6" s="372"/>
      <c r="M6" s="168" t="s">
        <v>322</v>
      </c>
      <c r="N6" s="368"/>
      <c r="O6" s="372"/>
      <c r="P6" s="168" t="s">
        <v>322</v>
      </c>
      <c r="Q6" s="368"/>
      <c r="R6" s="368"/>
    </row>
    <row r="7" spans="1:19" ht="19.899999999999999" customHeight="1" thickBot="1">
      <c r="A7" s="373"/>
      <c r="B7" s="373"/>
      <c r="C7" s="373"/>
      <c r="D7" s="199"/>
      <c r="E7" s="369"/>
      <c r="F7" s="373"/>
      <c r="G7" s="199"/>
      <c r="H7" s="369"/>
      <c r="I7" s="373"/>
      <c r="J7" s="199"/>
      <c r="K7" s="369"/>
      <c r="L7" s="373"/>
      <c r="M7" s="199"/>
      <c r="N7" s="369"/>
      <c r="O7" s="373"/>
      <c r="P7" s="199"/>
      <c r="Q7" s="369"/>
      <c r="R7" s="369"/>
    </row>
    <row r="8" spans="1:19" ht="27.6" customHeight="1" thickBot="1">
      <c r="A8" s="171">
        <v>1</v>
      </c>
      <c r="B8" s="178">
        <v>2</v>
      </c>
      <c r="C8" s="17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78">
        <v>15</v>
      </c>
      <c r="P8" s="168">
        <v>16</v>
      </c>
      <c r="Q8" s="168">
        <v>17</v>
      </c>
      <c r="R8" s="168">
        <v>18</v>
      </c>
    </row>
    <row r="9" spans="1:19" ht="51.6" customHeight="1" thickBot="1">
      <c r="A9" s="244">
        <v>1</v>
      </c>
      <c r="B9" s="179" t="s">
        <v>323</v>
      </c>
      <c r="C9" s="186">
        <v>58</v>
      </c>
      <c r="D9" s="186">
        <v>34</v>
      </c>
      <c r="E9" s="181">
        <f>(D9-C9)/MAX(C9:D9)</f>
        <v>-0.41379310344827586</v>
      </c>
      <c r="F9" s="180">
        <v>10</v>
      </c>
      <c r="G9" s="186">
        <v>9</v>
      </c>
      <c r="H9" s="181">
        <f>(G9-F9)/MAX(F9:G9)</f>
        <v>-0.1</v>
      </c>
      <c r="I9" s="180">
        <v>2</v>
      </c>
      <c r="J9" s="186">
        <v>2</v>
      </c>
      <c r="K9" s="181">
        <f>(J9-I9)/MAX(I9:J9)</f>
        <v>0</v>
      </c>
      <c r="L9" s="180">
        <v>2</v>
      </c>
      <c r="M9" s="186">
        <v>2</v>
      </c>
      <c r="N9" s="181">
        <f>(M9-L9)/MAX(L9:M9)</f>
        <v>0</v>
      </c>
      <c r="O9" s="186">
        <v>0</v>
      </c>
      <c r="P9" s="186">
        <v>0</v>
      </c>
      <c r="Q9" s="180">
        <v>0</v>
      </c>
      <c r="R9" s="180">
        <f>D9+G9+J9+M9+P9</f>
        <v>47</v>
      </c>
      <c r="S9" s="214"/>
    </row>
    <row r="10" spans="1:19" s="191" customFormat="1" ht="114" customHeight="1" thickBot="1">
      <c r="A10" s="245">
        <v>2</v>
      </c>
      <c r="B10" s="194" t="s">
        <v>324</v>
      </c>
      <c r="C10" s="186">
        <v>55</v>
      </c>
      <c r="D10" s="186">
        <v>36</v>
      </c>
      <c r="E10" s="187">
        <f>(D10-C10)/MAX(C10:D10)</f>
        <v>-0.34545454545454546</v>
      </c>
      <c r="F10" s="186">
        <v>11</v>
      </c>
      <c r="G10" s="186">
        <v>7</v>
      </c>
      <c r="H10" s="187">
        <f>(G10-F10)/MAX(F10:G10)</f>
        <v>-0.36363636363636365</v>
      </c>
      <c r="I10" s="186">
        <v>4</v>
      </c>
      <c r="J10" s="186">
        <v>2</v>
      </c>
      <c r="K10" s="187">
        <f>(J10-I10)/MAX(I10:J10)</f>
        <v>-0.5</v>
      </c>
      <c r="L10" s="186">
        <v>1</v>
      </c>
      <c r="M10" s="186">
        <v>1</v>
      </c>
      <c r="N10" s="181">
        <f>(M10-L10)/MAX(L10:M10)</f>
        <v>0</v>
      </c>
      <c r="O10" s="186">
        <v>0</v>
      </c>
      <c r="P10" s="186">
        <v>0</v>
      </c>
      <c r="Q10" s="186">
        <v>0</v>
      </c>
      <c r="R10" s="186">
        <f t="shared" ref="R10:R20" si="0">D10+G10+J10+M10+P10</f>
        <v>46</v>
      </c>
      <c r="S10" s="214"/>
    </row>
    <row r="11" spans="1:19" ht="176.45" customHeight="1" thickBot="1">
      <c r="A11" s="244">
        <v>3</v>
      </c>
      <c r="B11" s="179" t="s">
        <v>325</v>
      </c>
      <c r="C11" s="180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0">
        <v>0</v>
      </c>
      <c r="R11" s="180">
        <f t="shared" si="0"/>
        <v>0</v>
      </c>
    </row>
    <row r="12" spans="1:19" ht="23.45" customHeight="1" thickBot="1">
      <c r="A12" s="246" t="s">
        <v>98</v>
      </c>
      <c r="B12" s="179" t="s">
        <v>326</v>
      </c>
      <c r="C12" s="180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0">
        <v>0</v>
      </c>
      <c r="R12" s="180">
        <f t="shared" si="0"/>
        <v>0</v>
      </c>
    </row>
    <row r="13" spans="1:19" ht="16.5" thickBot="1">
      <c r="A13" s="246" t="s">
        <v>99</v>
      </c>
      <c r="B13" s="179" t="s">
        <v>327</v>
      </c>
      <c r="C13" s="180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0">
        <v>0</v>
      </c>
      <c r="R13" s="180">
        <f t="shared" si="0"/>
        <v>0</v>
      </c>
    </row>
    <row r="14" spans="1:19" ht="112.15" customHeight="1" thickBot="1">
      <c r="A14" s="244">
        <v>4</v>
      </c>
      <c r="B14" s="179" t="s">
        <v>328</v>
      </c>
      <c r="C14" s="180">
        <v>15</v>
      </c>
      <c r="D14" s="186"/>
      <c r="E14" s="187">
        <f>(D14-C14)/MAX(C14:D14)</f>
        <v>-1</v>
      </c>
      <c r="F14" s="186">
        <v>15</v>
      </c>
      <c r="G14" s="186"/>
      <c r="H14" s="187">
        <f>(G14-F14)/MAX(F14:G14)</f>
        <v>-1</v>
      </c>
      <c r="I14" s="186">
        <v>15</v>
      </c>
      <c r="J14" s="186"/>
      <c r="K14" s="187">
        <f>(J14-I14)/MAX(I14:J14)</f>
        <v>-1</v>
      </c>
      <c r="L14" s="186">
        <v>15</v>
      </c>
      <c r="M14" s="186"/>
      <c r="N14" s="187">
        <f>(M14-L14)/MAX(L14:M14)</f>
        <v>-1</v>
      </c>
      <c r="O14" s="186">
        <v>0</v>
      </c>
      <c r="P14" s="186">
        <v>0</v>
      </c>
      <c r="Q14" s="180">
        <v>0</v>
      </c>
      <c r="R14" s="180">
        <f t="shared" si="0"/>
        <v>0</v>
      </c>
    </row>
    <row r="15" spans="1:19" ht="81" customHeight="1" thickBot="1">
      <c r="A15" s="244">
        <v>5</v>
      </c>
      <c r="B15" s="179" t="s">
        <v>329</v>
      </c>
      <c r="C15" s="180">
        <v>55</v>
      </c>
      <c r="D15" s="186">
        <v>36</v>
      </c>
      <c r="E15" s="187">
        <f t="shared" ref="E15:E16" si="1">(D15-C15)/MAX(C15:D15)</f>
        <v>-0.34545454545454546</v>
      </c>
      <c r="F15" s="186">
        <v>11</v>
      </c>
      <c r="G15" s="186">
        <v>7</v>
      </c>
      <c r="H15" s="187">
        <f t="shared" ref="H15:H16" si="2">(G15-F15)/MAX(F15:G15)</f>
        <v>-0.36363636363636365</v>
      </c>
      <c r="I15" s="186">
        <v>4</v>
      </c>
      <c r="J15" s="186">
        <v>2</v>
      </c>
      <c r="K15" s="187">
        <f t="shared" ref="K15:K16" si="3">(J15-I15)/MAX(I15:J15)</f>
        <v>-0.5</v>
      </c>
      <c r="L15" s="186">
        <v>1</v>
      </c>
      <c r="M15" s="186">
        <v>1</v>
      </c>
      <c r="N15" s="187">
        <f t="shared" ref="N15" si="4">(M15-L15)/MAX(L15:M15)</f>
        <v>0</v>
      </c>
      <c r="O15" s="186">
        <v>0</v>
      </c>
      <c r="P15" s="186"/>
      <c r="Q15" s="180">
        <v>0</v>
      </c>
      <c r="R15" s="180">
        <f t="shared" si="0"/>
        <v>46</v>
      </c>
    </row>
    <row r="16" spans="1:19" ht="78.599999999999994" customHeight="1" thickBot="1">
      <c r="A16" s="244">
        <v>6</v>
      </c>
      <c r="B16" s="179" t="s">
        <v>330</v>
      </c>
      <c r="C16" s="180">
        <v>47</v>
      </c>
      <c r="D16" s="186">
        <v>33</v>
      </c>
      <c r="E16" s="187">
        <f t="shared" si="1"/>
        <v>-0.2978723404255319</v>
      </c>
      <c r="F16" s="186">
        <v>10</v>
      </c>
      <c r="G16" s="186">
        <v>5</v>
      </c>
      <c r="H16" s="187">
        <f t="shared" si="2"/>
        <v>-0.5</v>
      </c>
      <c r="I16" s="186">
        <v>1</v>
      </c>
      <c r="J16" s="186">
        <v>1</v>
      </c>
      <c r="K16" s="187">
        <f t="shared" si="3"/>
        <v>0</v>
      </c>
      <c r="L16" s="186">
        <v>0</v>
      </c>
      <c r="M16" s="186">
        <v>0</v>
      </c>
      <c r="N16" s="187"/>
      <c r="O16" s="186">
        <v>0</v>
      </c>
      <c r="P16" s="186"/>
      <c r="Q16" s="180">
        <v>0</v>
      </c>
      <c r="R16" s="180">
        <f t="shared" si="0"/>
        <v>39</v>
      </c>
      <c r="S16" s="56"/>
    </row>
    <row r="17" spans="1:19" ht="156.6" customHeight="1" thickBot="1">
      <c r="A17" s="244">
        <v>7</v>
      </c>
      <c r="B17" s="179" t="s">
        <v>331</v>
      </c>
      <c r="C17" s="180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0">
        <v>0</v>
      </c>
      <c r="R17" s="180">
        <f t="shared" si="0"/>
        <v>0</v>
      </c>
      <c r="S17" s="214"/>
    </row>
    <row r="18" spans="1:19" ht="23.45" customHeight="1" thickBot="1">
      <c r="A18" s="246" t="s">
        <v>332</v>
      </c>
      <c r="B18" s="179" t="s">
        <v>326</v>
      </c>
      <c r="C18" s="180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0">
        <v>0</v>
      </c>
      <c r="R18" s="180">
        <f t="shared" si="0"/>
        <v>0</v>
      </c>
    </row>
    <row r="19" spans="1:19" ht="19.899999999999999" customHeight="1" thickBot="1">
      <c r="A19" s="246" t="s">
        <v>333</v>
      </c>
      <c r="B19" s="179" t="s">
        <v>334</v>
      </c>
      <c r="C19" s="180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0">
        <v>0</v>
      </c>
      <c r="R19" s="180">
        <f t="shared" si="0"/>
        <v>0</v>
      </c>
    </row>
    <row r="20" spans="1:19" ht="101.45" customHeight="1" thickBot="1">
      <c r="A20" s="244">
        <v>8</v>
      </c>
      <c r="B20" s="179" t="s">
        <v>335</v>
      </c>
      <c r="C20" s="180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0"/>
      <c r="R20" s="180">
        <f t="shared" si="0"/>
        <v>0</v>
      </c>
    </row>
    <row r="26" spans="1:19">
      <c r="F26" t="s">
        <v>336</v>
      </c>
    </row>
  </sheetData>
  <mergeCells count="21">
    <mergeCell ref="C4:E4"/>
    <mergeCell ref="F4:H4"/>
    <mergeCell ref="I4:K4"/>
    <mergeCell ref="L4:N4"/>
    <mergeCell ref="O4:Q4"/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</mergeCells>
  <pageMargins left="0.16" right="0.11811023622047245" top="0.41" bottom="0.19" header="0.16" footer="0.16"/>
  <pageSetup paperSize="9" scale="72" orientation="landscape" r:id="rId1"/>
  <rowBreaks count="1" manualBreakCount="1">
    <brk id="13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zoomScale="90" zoomScaleNormal="90" workbookViewId="0">
      <selection activeCell="K10" sqref="K10"/>
    </sheetView>
  </sheetViews>
  <sheetFormatPr defaultColWidth="8.85546875" defaultRowHeight="15"/>
  <cols>
    <col min="1" max="1" width="17.42578125" style="197" customWidth="1"/>
    <col min="2" max="2" width="13.5703125" style="197" customWidth="1"/>
    <col min="3" max="3" width="6.7109375" style="197" customWidth="1"/>
    <col min="4" max="4" width="12.7109375" style="197" customWidth="1"/>
    <col min="5" max="5" width="13.28515625" style="197" customWidth="1"/>
    <col min="6" max="6" width="14.28515625" style="197" customWidth="1"/>
    <col min="7" max="7" width="13.28515625" style="197" customWidth="1"/>
    <col min="8" max="8" width="15.5703125" style="197" customWidth="1"/>
    <col min="9" max="9" width="15.85546875" style="197" customWidth="1"/>
    <col min="10" max="10" width="16" style="197" customWidth="1"/>
    <col min="11" max="11" width="14.7109375" style="197" customWidth="1"/>
    <col min="12" max="12" width="6.42578125" style="197" customWidth="1"/>
    <col min="13" max="16384" width="8.85546875" style="197"/>
  </cols>
  <sheetData>
    <row r="1" spans="1:11" ht="6.6" customHeight="1"/>
    <row r="2" spans="1:11" ht="15.75">
      <c r="A2" s="195" t="s">
        <v>340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75" customHeight="1">
      <c r="A3" s="377" t="s">
        <v>369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3.15" customHeight="1" thickBot="1">
      <c r="K4" s="206" t="s">
        <v>341</v>
      </c>
    </row>
    <row r="5" spans="1:11" ht="27.6" customHeight="1" thickBot="1">
      <c r="A5" s="378" t="s">
        <v>342</v>
      </c>
      <c r="B5" s="379"/>
      <c r="C5" s="380"/>
      <c r="D5" s="381">
        <v>15</v>
      </c>
      <c r="E5" s="382"/>
      <c r="F5" s="381">
        <v>150</v>
      </c>
      <c r="G5" s="382"/>
      <c r="H5" s="381">
        <v>250</v>
      </c>
      <c r="I5" s="382"/>
      <c r="J5" s="381">
        <v>670</v>
      </c>
      <c r="K5" s="382"/>
    </row>
    <row r="6" spans="1:11" ht="19.149999999999999" customHeight="1" thickBot="1">
      <c r="A6" s="381" t="s">
        <v>343</v>
      </c>
      <c r="B6" s="383"/>
      <c r="C6" s="382"/>
      <c r="D6" s="224" t="s">
        <v>344</v>
      </c>
      <c r="E6" s="224" t="s">
        <v>345</v>
      </c>
      <c r="F6" s="224" t="s">
        <v>344</v>
      </c>
      <c r="G6" s="224" t="s">
        <v>345</v>
      </c>
      <c r="H6" s="224" t="s">
        <v>344</v>
      </c>
      <c r="I6" s="224" t="s">
        <v>345</v>
      </c>
      <c r="J6" s="224" t="s">
        <v>344</v>
      </c>
      <c r="K6" s="224" t="s">
        <v>345</v>
      </c>
    </row>
    <row r="7" spans="1:11" ht="42.6" customHeight="1" thickBot="1">
      <c r="A7" s="221" t="s">
        <v>346</v>
      </c>
      <c r="B7" s="239" t="s">
        <v>347</v>
      </c>
      <c r="C7" s="239" t="s">
        <v>348</v>
      </c>
      <c r="D7" s="223"/>
      <c r="E7" s="223"/>
      <c r="F7" s="223"/>
      <c r="G7" s="223"/>
      <c r="H7" s="223"/>
      <c r="I7" s="223"/>
      <c r="J7" s="223"/>
      <c r="K7" s="223"/>
    </row>
    <row r="8" spans="1:11" ht="30" customHeight="1" thickBot="1">
      <c r="A8" s="222" t="s">
        <v>370</v>
      </c>
      <c r="B8" s="384" t="s">
        <v>349</v>
      </c>
      <c r="C8" s="223" t="s">
        <v>350</v>
      </c>
      <c r="D8" s="230">
        <f>D10+90750</f>
        <v>553928</v>
      </c>
      <c r="E8" s="241">
        <v>283290</v>
      </c>
      <c r="F8" s="225">
        <f>D8*10</f>
        <v>5539280</v>
      </c>
      <c r="G8" s="225">
        <f>E8*10</f>
        <v>2832900</v>
      </c>
      <c r="H8" s="225">
        <f>D8*15</f>
        <v>8308920</v>
      </c>
      <c r="I8" s="225">
        <f>E8*15</f>
        <v>4249350</v>
      </c>
      <c r="J8" s="225">
        <f>D8*40</f>
        <v>22157120</v>
      </c>
      <c r="K8" s="225">
        <f>E8*40</f>
        <v>11331600</v>
      </c>
    </row>
    <row r="9" spans="1:11" ht="29.45" customHeight="1" thickBot="1">
      <c r="A9" s="222" t="s">
        <v>351</v>
      </c>
      <c r="B9" s="385"/>
      <c r="C9" s="223" t="s">
        <v>352</v>
      </c>
      <c r="D9" s="230">
        <f>D11+90750</f>
        <v>703046</v>
      </c>
      <c r="E9" s="241">
        <v>283290</v>
      </c>
      <c r="F9" s="225">
        <f>D9*10</f>
        <v>7030460</v>
      </c>
      <c r="G9" s="225">
        <f>E9*10</f>
        <v>2832900</v>
      </c>
      <c r="H9" s="225">
        <f t="shared" ref="H9:H23" si="0">D9*15</f>
        <v>10545690</v>
      </c>
      <c r="I9" s="225">
        <f t="shared" ref="I9:I23" si="1">E9*15</f>
        <v>4249350</v>
      </c>
      <c r="J9" s="225">
        <f t="shared" ref="J9:J23" si="2">D9*40</f>
        <v>28121840</v>
      </c>
      <c r="K9" s="225">
        <f t="shared" ref="K9:K23" si="3">E9*40</f>
        <v>11331600</v>
      </c>
    </row>
    <row r="10" spans="1:11" ht="15.75" thickBot="1">
      <c r="A10" s="226"/>
      <c r="B10" s="384" t="s">
        <v>353</v>
      </c>
      <c r="C10" s="223" t="s">
        <v>350</v>
      </c>
      <c r="D10" s="230">
        <v>463178</v>
      </c>
      <c r="E10" s="240">
        <v>16385</v>
      </c>
      <c r="F10" s="225">
        <f t="shared" ref="F10:F23" si="4">D10*10</f>
        <v>4631780</v>
      </c>
      <c r="G10" s="225">
        <f>E10*12</f>
        <v>196620</v>
      </c>
      <c r="H10" s="225">
        <f t="shared" si="0"/>
        <v>6947670</v>
      </c>
      <c r="I10" s="225">
        <f>E10*15*4</f>
        <v>983100</v>
      </c>
      <c r="J10" s="225">
        <f t="shared" si="2"/>
        <v>18527120</v>
      </c>
      <c r="K10" s="225">
        <f>E10*40*4</f>
        <v>2621600</v>
      </c>
    </row>
    <row r="11" spans="1:11" ht="15.75" thickBot="1">
      <c r="A11" s="227"/>
      <c r="B11" s="385"/>
      <c r="C11" s="223" t="s">
        <v>352</v>
      </c>
      <c r="D11" s="230">
        <v>612296</v>
      </c>
      <c r="E11" s="240">
        <v>16385</v>
      </c>
      <c r="F11" s="225">
        <f t="shared" si="4"/>
        <v>6122960</v>
      </c>
      <c r="G11" s="225">
        <f>E11*12</f>
        <v>196620</v>
      </c>
      <c r="H11" s="225">
        <f t="shared" si="0"/>
        <v>9184440</v>
      </c>
      <c r="I11" s="225">
        <f>E11*15*4</f>
        <v>983100</v>
      </c>
      <c r="J11" s="225">
        <f t="shared" si="2"/>
        <v>24491840</v>
      </c>
      <c r="K11" s="225">
        <f>E11*40*4</f>
        <v>2621600</v>
      </c>
    </row>
    <row r="12" spans="1:11" ht="15.75" thickBot="1">
      <c r="A12" s="386">
        <v>750</v>
      </c>
      <c r="B12" s="384" t="s">
        <v>349</v>
      </c>
      <c r="C12" s="223" t="s">
        <v>350</v>
      </c>
      <c r="D12" s="225">
        <f>D8*1.5</f>
        <v>830892</v>
      </c>
      <c r="E12" s="230">
        <v>804366</v>
      </c>
      <c r="F12" s="225">
        <f t="shared" si="4"/>
        <v>8308920</v>
      </c>
      <c r="G12" s="225">
        <f>E12*10</f>
        <v>8043660</v>
      </c>
      <c r="H12" s="225">
        <f t="shared" si="0"/>
        <v>12463380</v>
      </c>
      <c r="I12" s="225">
        <f t="shared" si="1"/>
        <v>12065490</v>
      </c>
      <c r="J12" s="225">
        <f t="shared" si="2"/>
        <v>33235680</v>
      </c>
      <c r="K12" s="225">
        <f t="shared" si="3"/>
        <v>32174640</v>
      </c>
    </row>
    <row r="13" spans="1:11" ht="15.75" thickBot="1">
      <c r="A13" s="387"/>
      <c r="B13" s="385"/>
      <c r="C13" s="223" t="s">
        <v>352</v>
      </c>
      <c r="D13" s="225">
        <f>D9*1.5</f>
        <v>1054569</v>
      </c>
      <c r="E13" s="230">
        <v>972123</v>
      </c>
      <c r="F13" s="225">
        <f t="shared" si="4"/>
        <v>10545690</v>
      </c>
      <c r="G13" s="225">
        <f>E13*10</f>
        <v>9721230</v>
      </c>
      <c r="H13" s="225">
        <f t="shared" si="0"/>
        <v>15818535</v>
      </c>
      <c r="I13" s="225">
        <f t="shared" si="1"/>
        <v>14581845</v>
      </c>
      <c r="J13" s="225">
        <f t="shared" si="2"/>
        <v>42182760</v>
      </c>
      <c r="K13" s="225">
        <f t="shared" si="3"/>
        <v>38884920</v>
      </c>
    </row>
    <row r="14" spans="1:11" ht="15.75" thickBot="1">
      <c r="A14" s="387"/>
      <c r="B14" s="384" t="s">
        <v>353</v>
      </c>
      <c r="C14" s="223" t="s">
        <v>350</v>
      </c>
      <c r="D14" s="225">
        <f>D10*1.5</f>
        <v>694767</v>
      </c>
      <c r="E14" s="230">
        <v>521076</v>
      </c>
      <c r="F14" s="225">
        <f t="shared" si="4"/>
        <v>6947670</v>
      </c>
      <c r="G14" s="225">
        <f t="shared" ref="G14:G23" si="5">E14*10</f>
        <v>5210760</v>
      </c>
      <c r="H14" s="225">
        <f t="shared" si="0"/>
        <v>10421505</v>
      </c>
      <c r="I14" s="225">
        <f t="shared" si="1"/>
        <v>7816140</v>
      </c>
      <c r="J14" s="225">
        <f t="shared" si="2"/>
        <v>27790680</v>
      </c>
      <c r="K14" s="225">
        <f t="shared" si="3"/>
        <v>20843040</v>
      </c>
    </row>
    <row r="15" spans="1:11" ht="15.75" thickBot="1">
      <c r="A15" s="388"/>
      <c r="B15" s="385"/>
      <c r="C15" s="223" t="s">
        <v>352</v>
      </c>
      <c r="D15" s="225">
        <f>D11*1.5</f>
        <v>918444</v>
      </c>
      <c r="E15" s="230">
        <v>688833</v>
      </c>
      <c r="F15" s="225">
        <f t="shared" si="4"/>
        <v>9184440</v>
      </c>
      <c r="G15" s="225">
        <f t="shared" si="5"/>
        <v>6888330</v>
      </c>
      <c r="H15" s="225">
        <f t="shared" si="0"/>
        <v>13776660</v>
      </c>
      <c r="I15" s="225">
        <f t="shared" si="1"/>
        <v>10332495</v>
      </c>
      <c r="J15" s="225">
        <f t="shared" si="2"/>
        <v>36737760</v>
      </c>
      <c r="K15" s="225">
        <f t="shared" si="3"/>
        <v>27553320</v>
      </c>
    </row>
    <row r="16" spans="1:11" ht="15.75" thickBot="1">
      <c r="A16" s="386">
        <v>1000</v>
      </c>
      <c r="B16" s="384" t="s">
        <v>349</v>
      </c>
      <c r="C16" s="223" t="s">
        <v>350</v>
      </c>
      <c r="D16" s="225">
        <f>D8*2</f>
        <v>1107856</v>
      </c>
      <c r="E16" s="225">
        <f>E12*1.33</f>
        <v>1069806.78</v>
      </c>
      <c r="F16" s="225">
        <f t="shared" si="4"/>
        <v>11078560</v>
      </c>
      <c r="G16" s="225">
        <f t="shared" si="5"/>
        <v>10698067.800000001</v>
      </c>
      <c r="H16" s="225">
        <f t="shared" si="0"/>
        <v>16617840</v>
      </c>
      <c r="I16" s="225">
        <f t="shared" si="1"/>
        <v>16047101.700000001</v>
      </c>
      <c r="J16" s="225">
        <f t="shared" si="2"/>
        <v>44314240</v>
      </c>
      <c r="K16" s="225">
        <f t="shared" si="3"/>
        <v>42792271.200000003</v>
      </c>
    </row>
    <row r="17" spans="1:12" ht="15.75" thickBot="1">
      <c r="A17" s="387"/>
      <c r="B17" s="385"/>
      <c r="C17" s="223" t="s">
        <v>352</v>
      </c>
      <c r="D17" s="225">
        <f>D9*2</f>
        <v>1406092</v>
      </c>
      <c r="E17" s="225">
        <f>E13*1.33</f>
        <v>1292923.5900000001</v>
      </c>
      <c r="F17" s="225">
        <f t="shared" si="4"/>
        <v>14060920</v>
      </c>
      <c r="G17" s="225">
        <f t="shared" si="5"/>
        <v>12929235.9</v>
      </c>
      <c r="H17" s="225">
        <f t="shared" si="0"/>
        <v>21091380</v>
      </c>
      <c r="I17" s="225">
        <f t="shared" si="1"/>
        <v>19393853.850000001</v>
      </c>
      <c r="J17" s="225">
        <f t="shared" si="2"/>
        <v>56243680</v>
      </c>
      <c r="K17" s="225">
        <f t="shared" si="3"/>
        <v>51716943.600000001</v>
      </c>
    </row>
    <row r="18" spans="1:12" ht="15.75" thickBot="1">
      <c r="A18" s="387"/>
      <c r="B18" s="384" t="s">
        <v>353</v>
      </c>
      <c r="C18" s="223" t="s">
        <v>350</v>
      </c>
      <c r="D18" s="225">
        <f>D10*2</f>
        <v>926356</v>
      </c>
      <c r="E18" s="225">
        <f>E14*1.33</f>
        <v>693031.08000000007</v>
      </c>
      <c r="F18" s="225">
        <f t="shared" si="4"/>
        <v>9263560</v>
      </c>
      <c r="G18" s="225">
        <f t="shared" si="5"/>
        <v>6930310.8000000007</v>
      </c>
      <c r="H18" s="225">
        <f t="shared" si="0"/>
        <v>13895340</v>
      </c>
      <c r="I18" s="225">
        <f t="shared" si="1"/>
        <v>10395466.200000001</v>
      </c>
      <c r="J18" s="225">
        <f t="shared" si="2"/>
        <v>37054240</v>
      </c>
      <c r="K18" s="225">
        <f t="shared" si="3"/>
        <v>27721243.200000003</v>
      </c>
    </row>
    <row r="19" spans="1:12" ht="15.75" thickBot="1">
      <c r="A19" s="388"/>
      <c r="B19" s="385"/>
      <c r="C19" s="223" t="s">
        <v>352</v>
      </c>
      <c r="D19" s="225">
        <f>D11*2</f>
        <v>1224592</v>
      </c>
      <c r="E19" s="225">
        <f>E15*1.33</f>
        <v>916147.89</v>
      </c>
      <c r="F19" s="225">
        <f t="shared" si="4"/>
        <v>12245920</v>
      </c>
      <c r="G19" s="225">
        <f t="shared" si="5"/>
        <v>9161478.9000000004</v>
      </c>
      <c r="H19" s="225">
        <f t="shared" si="0"/>
        <v>18368880</v>
      </c>
      <c r="I19" s="225">
        <f t="shared" si="1"/>
        <v>13742218.35</v>
      </c>
      <c r="J19" s="225">
        <f t="shared" si="2"/>
        <v>48983680</v>
      </c>
      <c r="K19" s="225">
        <f t="shared" si="3"/>
        <v>36645915.600000001</v>
      </c>
    </row>
    <row r="20" spans="1:12" ht="15.75" thickBot="1">
      <c r="A20" s="386">
        <v>1250</v>
      </c>
      <c r="B20" s="384" t="s">
        <v>349</v>
      </c>
      <c r="C20" s="223" t="s">
        <v>350</v>
      </c>
      <c r="D20" s="225">
        <f>D8*2.5</f>
        <v>1384820</v>
      </c>
      <c r="E20" s="225">
        <f>E12*1.7</f>
        <v>1367422.2</v>
      </c>
      <c r="F20" s="225">
        <f t="shared" si="4"/>
        <v>13848200</v>
      </c>
      <c r="G20" s="225">
        <f t="shared" si="5"/>
        <v>13674222</v>
      </c>
      <c r="H20" s="225">
        <f t="shared" si="0"/>
        <v>20772300</v>
      </c>
      <c r="I20" s="225">
        <f t="shared" si="1"/>
        <v>20511333</v>
      </c>
      <c r="J20" s="225">
        <f t="shared" si="2"/>
        <v>55392800</v>
      </c>
      <c r="K20" s="225">
        <f t="shared" si="3"/>
        <v>54696888</v>
      </c>
    </row>
    <row r="21" spans="1:12" ht="15.75" thickBot="1">
      <c r="A21" s="387"/>
      <c r="B21" s="385"/>
      <c r="C21" s="223" t="s">
        <v>352</v>
      </c>
      <c r="D21" s="225">
        <f>D9*2.5</f>
        <v>1757615</v>
      </c>
      <c r="E21" s="225">
        <f>E13*1.7</f>
        <v>1652609.0999999999</v>
      </c>
      <c r="F21" s="225">
        <f t="shared" si="4"/>
        <v>17576150</v>
      </c>
      <c r="G21" s="225">
        <f t="shared" si="5"/>
        <v>16526090.999999998</v>
      </c>
      <c r="H21" s="225">
        <f t="shared" si="0"/>
        <v>26364225</v>
      </c>
      <c r="I21" s="225">
        <f t="shared" si="1"/>
        <v>24789136.499999996</v>
      </c>
      <c r="J21" s="225">
        <f t="shared" si="2"/>
        <v>70304600</v>
      </c>
      <c r="K21" s="225">
        <f t="shared" si="3"/>
        <v>66104363.999999993</v>
      </c>
    </row>
    <row r="22" spans="1:12" ht="15.75" thickBot="1">
      <c r="A22" s="387"/>
      <c r="B22" s="384" t="s">
        <v>353</v>
      </c>
      <c r="C22" s="223" t="s">
        <v>350</v>
      </c>
      <c r="D22" s="225">
        <f>D10*2.5</f>
        <v>1157945</v>
      </c>
      <c r="E22" s="225">
        <f>E14*1.7</f>
        <v>885829.2</v>
      </c>
      <c r="F22" s="225">
        <f t="shared" si="4"/>
        <v>11579450</v>
      </c>
      <c r="G22" s="225">
        <f t="shared" si="5"/>
        <v>8858292</v>
      </c>
      <c r="H22" s="225">
        <f t="shared" si="0"/>
        <v>17369175</v>
      </c>
      <c r="I22" s="225">
        <f t="shared" si="1"/>
        <v>13287438</v>
      </c>
      <c r="J22" s="225">
        <f t="shared" si="2"/>
        <v>46317800</v>
      </c>
      <c r="K22" s="225">
        <f t="shared" si="3"/>
        <v>35433168</v>
      </c>
    </row>
    <row r="23" spans="1:12" ht="15.75" thickBot="1">
      <c r="A23" s="388"/>
      <c r="B23" s="385"/>
      <c r="C23" s="223" t="s">
        <v>352</v>
      </c>
      <c r="D23" s="225">
        <f>D11*2.5</f>
        <v>1530740</v>
      </c>
      <c r="E23" s="225">
        <f>E15*1.7</f>
        <v>1171016.0999999999</v>
      </c>
      <c r="F23" s="225">
        <f t="shared" si="4"/>
        <v>15307400</v>
      </c>
      <c r="G23" s="225">
        <f t="shared" si="5"/>
        <v>11710160.999999998</v>
      </c>
      <c r="H23" s="225">
        <f t="shared" si="0"/>
        <v>22961100</v>
      </c>
      <c r="I23" s="225">
        <f t="shared" si="1"/>
        <v>17565241.499999996</v>
      </c>
      <c r="J23" s="225">
        <f t="shared" si="2"/>
        <v>61229600</v>
      </c>
      <c r="K23" s="225">
        <f t="shared" si="3"/>
        <v>46840643.999999993</v>
      </c>
    </row>
    <row r="25" spans="1:12">
      <c r="A25" s="228" t="s">
        <v>368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</sheetData>
  <mergeCells count="18">
    <mergeCell ref="A16:A19"/>
    <mergeCell ref="B16:B17"/>
    <mergeCell ref="B18:B19"/>
    <mergeCell ref="A20:A23"/>
    <mergeCell ref="B20:B21"/>
    <mergeCell ref="B22:B23"/>
    <mergeCell ref="A6:C6"/>
    <mergeCell ref="B8:B9"/>
    <mergeCell ref="B10:B11"/>
    <mergeCell ref="A12:A15"/>
    <mergeCell ref="B12:B13"/>
    <mergeCell ref="B14:B15"/>
    <mergeCell ref="A3:K3"/>
    <mergeCell ref="A5:C5"/>
    <mergeCell ref="D5:E5"/>
    <mergeCell ref="F5:G5"/>
    <mergeCell ref="H5:I5"/>
    <mergeCell ref="J5:K5"/>
  </mergeCells>
  <pageMargins left="0.15748031496062992" right="0.19685039370078741" top="0.35433070866141736" bottom="0.27559055118110237" header="0.31496062992125984" footer="0.15748031496062992"/>
  <pageSetup paperSize="9" scale="9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topLeftCell="A7" zoomScale="70" zoomScaleNormal="70" workbookViewId="0">
      <selection activeCell="I22" sqref="I22"/>
    </sheetView>
  </sheetViews>
  <sheetFormatPr defaultRowHeight="15"/>
  <cols>
    <col min="1" max="1" width="7.7109375" customWidth="1"/>
    <col min="2" max="2" width="38.7109375" customWidth="1"/>
    <col min="4" max="4" width="9.140625" customWidth="1"/>
    <col min="5" max="5" width="13.28515625" customWidth="1"/>
    <col min="8" max="8" width="13.7109375" customWidth="1"/>
    <col min="11" max="11" width="13.42578125" customWidth="1"/>
    <col min="14" max="14" width="13.5703125" customWidth="1"/>
    <col min="17" max="17" width="13.85546875" customWidth="1"/>
  </cols>
  <sheetData>
    <row r="1" spans="1:21" ht="69" customHeight="1">
      <c r="A1" s="353" t="s">
        <v>259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21" ht="15.75" thickBot="1"/>
    <row r="3" spans="1:21" ht="31.9" customHeight="1" thickBot="1">
      <c r="A3" s="340" t="s">
        <v>85</v>
      </c>
      <c r="B3" s="340" t="s">
        <v>150</v>
      </c>
      <c r="C3" s="342" t="s">
        <v>151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</row>
    <row r="4" spans="1:21" ht="45" customHeight="1" thickBot="1">
      <c r="A4" s="341"/>
      <c r="B4" s="341"/>
      <c r="C4" s="342" t="s">
        <v>152</v>
      </c>
      <c r="D4" s="343"/>
      <c r="E4" s="344"/>
      <c r="F4" s="342" t="s">
        <v>153</v>
      </c>
      <c r="G4" s="343"/>
      <c r="H4" s="344"/>
      <c r="I4" s="342" t="s">
        <v>154</v>
      </c>
      <c r="J4" s="343"/>
      <c r="K4" s="344"/>
      <c r="L4" s="342" t="s">
        <v>155</v>
      </c>
      <c r="M4" s="343"/>
      <c r="N4" s="344"/>
      <c r="O4" s="342" t="s">
        <v>156</v>
      </c>
      <c r="P4" s="343"/>
      <c r="Q4" s="344"/>
    </row>
    <row r="5" spans="1:21" ht="59.25" customHeight="1">
      <c r="A5" s="330"/>
      <c r="B5" s="330"/>
      <c r="C5" s="340">
        <v>2022</v>
      </c>
      <c r="D5" s="340">
        <v>2023</v>
      </c>
      <c r="E5" s="340" t="s">
        <v>7</v>
      </c>
      <c r="F5" s="340">
        <v>2022</v>
      </c>
      <c r="G5" s="340">
        <v>2023</v>
      </c>
      <c r="H5" s="340" t="s">
        <v>7</v>
      </c>
      <c r="I5" s="340">
        <v>2022</v>
      </c>
      <c r="J5" s="340">
        <v>2023</v>
      </c>
      <c r="K5" s="340" t="s">
        <v>7</v>
      </c>
      <c r="L5" s="340">
        <v>2022</v>
      </c>
      <c r="M5" s="340">
        <v>2023</v>
      </c>
      <c r="N5" s="340" t="s">
        <v>7</v>
      </c>
      <c r="O5" s="340">
        <v>2022</v>
      </c>
      <c r="P5" s="340">
        <v>2023</v>
      </c>
      <c r="Q5" s="340" t="s">
        <v>7</v>
      </c>
    </row>
    <row r="6" spans="1:21" ht="15" customHeight="1" thickBot="1">
      <c r="A6" s="331"/>
      <c r="B6" s="33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21" ht="15.75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37.15" customHeight="1" thickBot="1">
      <c r="A8" s="46">
        <v>1</v>
      </c>
      <c r="B8" s="47" t="s">
        <v>157</v>
      </c>
      <c r="C8" s="220">
        <v>0</v>
      </c>
      <c r="D8" s="220">
        <f>SUM(D9:D14)</f>
        <v>0</v>
      </c>
      <c r="E8" s="144">
        <v>0</v>
      </c>
      <c r="F8" s="220">
        <v>72</v>
      </c>
      <c r="G8" s="220">
        <v>0</v>
      </c>
      <c r="H8" s="145">
        <f>(G8-F8)/MAX(F8:G8)</f>
        <v>-1</v>
      </c>
      <c r="I8" s="220">
        <v>17</v>
      </c>
      <c r="J8" s="220">
        <v>18</v>
      </c>
      <c r="K8" s="145">
        <f>(J8-I8)/MAX(I8:J8)</f>
        <v>5.5555555555555552E-2</v>
      </c>
      <c r="L8" s="220">
        <f>SUM(L9:L14)</f>
        <v>0</v>
      </c>
      <c r="M8" s="220">
        <v>39</v>
      </c>
      <c r="N8" s="145">
        <f>(M8-L8)/MAX(L8:M8)</f>
        <v>1</v>
      </c>
      <c r="O8" s="220">
        <f>SUM(O9:O14)</f>
        <v>0</v>
      </c>
      <c r="P8" s="220">
        <f>SUM(P9:P14)</f>
        <v>0</v>
      </c>
      <c r="Q8" s="49">
        <v>0</v>
      </c>
      <c r="U8"/>
    </row>
    <row r="9" spans="1:21" ht="33.6" customHeight="1" thickBot="1">
      <c r="A9" s="33" t="s">
        <v>89</v>
      </c>
      <c r="B9" s="51" t="s">
        <v>158</v>
      </c>
      <c r="C9" s="188">
        <v>0</v>
      </c>
      <c r="D9" s="142">
        <v>0</v>
      </c>
      <c r="E9" s="144">
        <v>0</v>
      </c>
      <c r="F9" s="215">
        <v>0</v>
      </c>
      <c r="G9" s="151">
        <v>0</v>
      </c>
      <c r="H9" s="144">
        <v>0</v>
      </c>
      <c r="I9" s="38">
        <v>0</v>
      </c>
      <c r="J9" s="231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37.15" customHeight="1" thickBot="1">
      <c r="A10" s="33" t="s">
        <v>91</v>
      </c>
      <c r="B10" s="51" t="s">
        <v>159</v>
      </c>
      <c r="C10" s="188">
        <v>0</v>
      </c>
      <c r="D10" s="142">
        <v>0</v>
      </c>
      <c r="E10" s="144">
        <v>0</v>
      </c>
      <c r="F10" s="215">
        <v>72</v>
      </c>
      <c r="G10" s="151">
        <v>0</v>
      </c>
      <c r="H10" s="144">
        <f>(G10-F10)/MAX(F10:G10)</f>
        <v>-1</v>
      </c>
      <c r="I10" s="38">
        <v>17</v>
      </c>
      <c r="J10" s="234">
        <v>18</v>
      </c>
      <c r="K10" s="144">
        <f>(J10-I10)/MAX(I10:J10)</f>
        <v>5.5555555555555552E-2</v>
      </c>
      <c r="L10" s="38">
        <v>0</v>
      </c>
      <c r="M10" s="38">
        <v>39</v>
      </c>
      <c r="N10" s="145">
        <f>(M10-L10)/MAX(L10:M10)</f>
        <v>1</v>
      </c>
      <c r="O10" s="38">
        <v>0</v>
      </c>
      <c r="P10" s="38">
        <v>0</v>
      </c>
      <c r="Q10" s="52">
        <v>0</v>
      </c>
    </row>
    <row r="11" spans="1:21" ht="30.75" thickBot="1">
      <c r="A11" s="33" t="s">
        <v>109</v>
      </c>
      <c r="B11" s="51" t="s">
        <v>160</v>
      </c>
      <c r="C11" s="188">
        <v>0</v>
      </c>
      <c r="D11" s="142">
        <v>0</v>
      </c>
      <c r="E11" s="144">
        <v>0</v>
      </c>
      <c r="F11" s="215">
        <v>0</v>
      </c>
      <c r="G11" s="151">
        <v>0</v>
      </c>
      <c r="H11" s="144">
        <v>0</v>
      </c>
      <c r="I11" s="38">
        <v>0</v>
      </c>
      <c r="J11" s="38">
        <v>0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29.45" customHeight="1" thickBot="1">
      <c r="A12" s="33" t="s">
        <v>111</v>
      </c>
      <c r="B12" s="51" t="s">
        <v>161</v>
      </c>
      <c r="C12" s="188">
        <v>0</v>
      </c>
      <c r="D12" s="142">
        <v>0</v>
      </c>
      <c r="E12" s="144">
        <v>0</v>
      </c>
      <c r="F12" s="215">
        <v>0</v>
      </c>
      <c r="G12" s="151">
        <v>0</v>
      </c>
      <c r="H12" s="144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34.9" customHeight="1" thickBot="1">
      <c r="A13" s="33" t="s">
        <v>162</v>
      </c>
      <c r="B13" s="51" t="s">
        <v>163</v>
      </c>
      <c r="C13" s="188">
        <v>0</v>
      </c>
      <c r="D13" s="142">
        <v>0</v>
      </c>
      <c r="E13" s="144">
        <v>0</v>
      </c>
      <c r="F13" s="215">
        <v>0</v>
      </c>
      <c r="G13" s="151">
        <v>0</v>
      </c>
      <c r="H13" s="144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75" thickBot="1">
      <c r="A14" s="33" t="s">
        <v>164</v>
      </c>
      <c r="B14" s="51" t="s">
        <v>165</v>
      </c>
      <c r="C14" s="188">
        <v>0</v>
      </c>
      <c r="D14" s="142">
        <v>0</v>
      </c>
      <c r="E14" s="144">
        <v>0</v>
      </c>
      <c r="F14" s="215">
        <v>0</v>
      </c>
      <c r="G14" s="142">
        <v>0</v>
      </c>
      <c r="H14" s="144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5" thickBot="1">
      <c r="A15" s="46">
        <v>2</v>
      </c>
      <c r="B15" s="47" t="s">
        <v>166</v>
      </c>
      <c r="C15" s="189">
        <v>0</v>
      </c>
      <c r="D15" s="143">
        <v>0</v>
      </c>
      <c r="E15" s="145">
        <v>0</v>
      </c>
      <c r="F15" s="216">
        <v>0</v>
      </c>
      <c r="G15" s="143">
        <v>0</v>
      </c>
      <c r="H15" s="145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75" thickBot="1">
      <c r="A16" s="33" t="s">
        <v>95</v>
      </c>
      <c r="B16" s="51" t="s">
        <v>167</v>
      </c>
      <c r="C16" s="188">
        <v>0</v>
      </c>
      <c r="D16" s="142">
        <v>0</v>
      </c>
      <c r="E16" s="144">
        <v>0</v>
      </c>
      <c r="F16" s="215">
        <v>0</v>
      </c>
      <c r="G16" s="142">
        <v>0</v>
      </c>
      <c r="H16" s="144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36" customHeight="1" thickBot="1">
      <c r="A17" s="33" t="s">
        <v>168</v>
      </c>
      <c r="B17" s="51" t="s">
        <v>169</v>
      </c>
      <c r="C17" s="188">
        <v>0</v>
      </c>
      <c r="D17" s="142">
        <v>0</v>
      </c>
      <c r="E17" s="144">
        <v>0</v>
      </c>
      <c r="F17" s="215">
        <v>0</v>
      </c>
      <c r="G17" s="142">
        <v>0</v>
      </c>
      <c r="H17" s="144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15.75" thickBot="1">
      <c r="A18" s="33" t="s">
        <v>170</v>
      </c>
      <c r="B18" s="51" t="s">
        <v>171</v>
      </c>
      <c r="C18" s="188">
        <v>0</v>
      </c>
      <c r="D18" s="142">
        <v>0</v>
      </c>
      <c r="E18" s="144">
        <v>0</v>
      </c>
      <c r="F18" s="215">
        <v>0</v>
      </c>
      <c r="G18" s="142">
        <v>0</v>
      </c>
      <c r="H18" s="144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37.9" customHeight="1" thickBot="1">
      <c r="A19" s="33" t="s">
        <v>96</v>
      </c>
      <c r="B19" s="51" t="s">
        <v>159</v>
      </c>
      <c r="C19" s="188">
        <v>0</v>
      </c>
      <c r="D19" s="142">
        <v>0</v>
      </c>
      <c r="E19" s="144">
        <v>0</v>
      </c>
      <c r="F19" s="215">
        <v>0</v>
      </c>
      <c r="G19" s="142">
        <v>0</v>
      </c>
      <c r="H19" s="144">
        <v>0</v>
      </c>
      <c r="I19" s="38">
        <v>0</v>
      </c>
      <c r="J19" s="38">
        <v>0</v>
      </c>
      <c r="K19" s="52">
        <v>0</v>
      </c>
      <c r="L19" s="38">
        <v>0</v>
      </c>
      <c r="M19" s="234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188">
        <v>0</v>
      </c>
      <c r="D20" s="142">
        <v>0</v>
      </c>
      <c r="E20" s="144">
        <v>0</v>
      </c>
      <c r="F20" s="215">
        <v>0</v>
      </c>
      <c r="G20" s="142">
        <v>0</v>
      </c>
      <c r="H20" s="144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188">
        <v>0</v>
      </c>
      <c r="D21" s="142">
        <v>0</v>
      </c>
      <c r="E21" s="144">
        <v>0</v>
      </c>
      <c r="F21" s="215">
        <v>0</v>
      </c>
      <c r="G21" s="142">
        <v>0</v>
      </c>
      <c r="H21" s="144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49.15" customHeight="1" thickBot="1">
      <c r="A22" s="33" t="s">
        <v>172</v>
      </c>
      <c r="B22" s="51" t="s">
        <v>173</v>
      </c>
      <c r="C22" s="188">
        <v>0</v>
      </c>
      <c r="D22" s="142">
        <v>0</v>
      </c>
      <c r="E22" s="144">
        <v>0</v>
      </c>
      <c r="F22" s="215">
        <v>0</v>
      </c>
      <c r="G22" s="142">
        <v>0</v>
      </c>
      <c r="H22" s="144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5" thickBot="1">
      <c r="A23" s="33" t="s">
        <v>174</v>
      </c>
      <c r="B23" s="51" t="s">
        <v>165</v>
      </c>
      <c r="C23" s="188">
        <v>0</v>
      </c>
      <c r="D23" s="142">
        <v>0</v>
      </c>
      <c r="E23" s="145">
        <v>0</v>
      </c>
      <c r="F23" s="215">
        <v>0</v>
      </c>
      <c r="G23" s="142">
        <v>0</v>
      </c>
      <c r="H23" s="144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16.5" thickBot="1">
      <c r="A24" s="46">
        <v>3</v>
      </c>
      <c r="B24" s="47" t="s">
        <v>175</v>
      </c>
      <c r="C24" s="235">
        <f>SUM(C25:C27)</f>
        <v>0</v>
      </c>
      <c r="D24" s="235">
        <f>SUM(D25:D27)</f>
        <v>0</v>
      </c>
      <c r="E24" s="144">
        <v>0</v>
      </c>
      <c r="F24" s="235">
        <f>SUM(F25:F27)</f>
        <v>72</v>
      </c>
      <c r="G24" s="235">
        <f>SUM(G25:G27)</f>
        <v>0</v>
      </c>
      <c r="H24" s="145">
        <f>(G24-F24)/MAX(F24:G24)</f>
        <v>-1</v>
      </c>
      <c r="I24" s="48">
        <f>SUM(I25:I27)</f>
        <v>17</v>
      </c>
      <c r="J24" s="235">
        <f>SUM(J25:J27)</f>
        <v>18</v>
      </c>
      <c r="K24" s="145">
        <f>(J24-I24)/MAX(I24:J24)</f>
        <v>5.5555555555555552E-2</v>
      </c>
      <c r="L24" s="235">
        <f>SUM(L25:L27)</f>
        <v>55</v>
      </c>
      <c r="M24" s="235">
        <v>39</v>
      </c>
      <c r="N24" s="145">
        <f>(M24-L24)/MAX(L24:M24)</f>
        <v>-0.29090909090909089</v>
      </c>
      <c r="O24" s="235">
        <f>SUM(O25:O27)</f>
        <v>0</v>
      </c>
      <c r="P24" s="235">
        <f>SUM(P25:P27)</f>
        <v>0</v>
      </c>
      <c r="Q24" s="49">
        <v>0</v>
      </c>
      <c r="U24"/>
    </row>
    <row r="25" spans="1:21" ht="30.75" thickBot="1">
      <c r="A25" s="33" t="s">
        <v>98</v>
      </c>
      <c r="B25" s="51" t="s">
        <v>176</v>
      </c>
      <c r="C25" s="188">
        <v>0</v>
      </c>
      <c r="D25" s="142">
        <v>0</v>
      </c>
      <c r="E25" s="144">
        <v>0</v>
      </c>
      <c r="F25" s="215">
        <v>72</v>
      </c>
      <c r="G25" s="234"/>
      <c r="H25" s="144">
        <f>(G25-F25)/MAX(F25:G25)</f>
        <v>-1</v>
      </c>
      <c r="I25" s="38">
        <v>17</v>
      </c>
      <c r="J25" s="234">
        <v>18</v>
      </c>
      <c r="K25" s="144">
        <f>(J25-I25)/MAX(I25:J25)</f>
        <v>5.5555555555555552E-2</v>
      </c>
      <c r="L25" s="38">
        <v>55</v>
      </c>
      <c r="M25" s="234">
        <v>39</v>
      </c>
      <c r="N25" s="144">
        <f>(M25-L25)/MAX(L25:M25)</f>
        <v>-0.29090909090909089</v>
      </c>
      <c r="O25" s="38">
        <v>0</v>
      </c>
      <c r="P25" s="38">
        <v>0</v>
      </c>
      <c r="Q25" s="52">
        <v>0</v>
      </c>
    </row>
    <row r="26" spans="1:21" ht="45.75" thickBot="1">
      <c r="A26" s="33" t="s">
        <v>99</v>
      </c>
      <c r="B26" s="51" t="s">
        <v>177</v>
      </c>
      <c r="C26" s="188">
        <v>0</v>
      </c>
      <c r="D26" s="142">
        <v>0</v>
      </c>
      <c r="E26" s="144">
        <v>0</v>
      </c>
      <c r="F26" s="215">
        <v>0</v>
      </c>
      <c r="G26" s="142">
        <v>0</v>
      </c>
      <c r="H26" s="144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30.75" thickBot="1">
      <c r="A27" s="33" t="s">
        <v>117</v>
      </c>
      <c r="B27" s="51" t="s">
        <v>178</v>
      </c>
      <c r="C27" s="188">
        <v>0</v>
      </c>
      <c r="D27" s="142">
        <v>0</v>
      </c>
      <c r="E27" s="144">
        <v>0</v>
      </c>
      <c r="F27" s="215">
        <v>0</v>
      </c>
      <c r="G27" s="142">
        <v>0</v>
      </c>
      <c r="H27" s="144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75" thickBot="1">
      <c r="A28" s="33" t="s">
        <v>118</v>
      </c>
      <c r="B28" s="51" t="s">
        <v>165</v>
      </c>
      <c r="C28" s="188">
        <v>0</v>
      </c>
      <c r="D28" s="142">
        <v>0</v>
      </c>
      <c r="E28" s="144">
        <v>0</v>
      </c>
      <c r="F28" s="215">
        <v>0</v>
      </c>
      <c r="G28" s="142">
        <v>0</v>
      </c>
      <c r="H28" s="144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N5:N6"/>
    <mergeCell ref="O5:O6"/>
    <mergeCell ref="Q5:Q6"/>
    <mergeCell ref="M5:M6"/>
    <mergeCell ref="P5:P6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16" right="0.16" top="0.39" bottom="0.43" header="0.3" footer="0.3"/>
  <pageSetup paperSize="9" scale="7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"/>
  <sheetViews>
    <sheetView view="pageBreakPreview" zoomScale="80" zoomScaleNormal="100" zoomScaleSheetLayoutView="80" workbookViewId="0">
      <selection activeCell="E7" sqref="E7"/>
    </sheetView>
  </sheetViews>
  <sheetFormatPr defaultRowHeight="15"/>
  <cols>
    <col min="1" max="1" width="6.85546875" customWidth="1"/>
    <col min="2" max="2" width="22.7109375" customWidth="1"/>
    <col min="3" max="3" width="15.28515625" customWidth="1"/>
    <col min="4" max="4" width="27.140625" customWidth="1"/>
    <col min="5" max="5" width="19.85546875" customWidth="1"/>
    <col min="6" max="6" width="19" customWidth="1"/>
    <col min="7" max="7" width="39.42578125" customWidth="1"/>
    <col min="8" max="8" width="16.28515625" customWidth="1"/>
    <col min="9" max="9" width="16.140625" customWidth="1"/>
    <col min="10" max="10" width="15.7109375" customWidth="1"/>
    <col min="11" max="11" width="18.42578125" customWidth="1"/>
  </cols>
  <sheetData>
    <row r="1" spans="1:11" ht="15.75">
      <c r="A1" s="389" t="s">
        <v>364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thickBot="1"/>
    <row r="3" spans="1:11" ht="150.75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75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55.15" customHeight="1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264</v>
      </c>
      <c r="F5" s="38" t="s">
        <v>197</v>
      </c>
      <c r="G5" s="51" t="s">
        <v>200</v>
      </c>
      <c r="H5" s="340">
        <v>0</v>
      </c>
      <c r="I5" s="340">
        <v>0</v>
      </c>
      <c r="J5" s="340">
        <v>0</v>
      </c>
      <c r="K5" s="340">
        <v>0</v>
      </c>
    </row>
    <row r="6" spans="1:11" ht="54.6" customHeight="1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265</v>
      </c>
      <c r="F6" s="38" t="s">
        <v>197</v>
      </c>
      <c r="G6" s="51" t="s">
        <v>200</v>
      </c>
      <c r="H6" s="341"/>
      <c r="I6" s="341"/>
      <c r="J6" s="341"/>
      <c r="K6" s="341"/>
    </row>
    <row r="7" spans="1:11" ht="78.599999999999994" customHeight="1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372</v>
      </c>
      <c r="F7" s="38" t="s">
        <v>199</v>
      </c>
      <c r="G7" s="51" t="s">
        <v>202</v>
      </c>
      <c r="H7" s="232">
        <v>0</v>
      </c>
      <c r="I7" s="232">
        <v>0</v>
      </c>
      <c r="J7" s="142">
        <v>0</v>
      </c>
      <c r="K7" s="142">
        <v>0</v>
      </c>
    </row>
    <row r="8" spans="1:11">
      <c r="H8" s="233"/>
      <c r="I8" s="233"/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"/>
  <sheetViews>
    <sheetView view="pageBreakPreview" zoomScale="80" zoomScaleNormal="85" zoomScaleSheetLayoutView="80" workbookViewId="0">
      <selection sqref="A1:H1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53" t="s">
        <v>184</v>
      </c>
      <c r="B1" s="353"/>
      <c r="C1" s="353"/>
      <c r="D1" s="353"/>
      <c r="E1" s="353"/>
      <c r="F1" s="353"/>
      <c r="G1" s="353"/>
      <c r="H1" s="353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96" t="s">
        <v>85</v>
      </c>
      <c r="B3" s="398" t="s">
        <v>104</v>
      </c>
      <c r="C3" s="399"/>
      <c r="D3" s="399"/>
      <c r="E3" s="400"/>
      <c r="F3" s="404" t="s">
        <v>179</v>
      </c>
      <c r="G3" s="405"/>
      <c r="H3" s="406"/>
    </row>
    <row r="4" spans="1:17" ht="15.75" thickBot="1">
      <c r="A4" s="397"/>
      <c r="B4" s="401"/>
      <c r="C4" s="402"/>
      <c r="D4" s="402"/>
      <c r="E4" s="403"/>
      <c r="F4" s="407"/>
      <c r="G4" s="408"/>
      <c r="H4" s="409"/>
    </row>
    <row r="5" spans="1:17" ht="60.75" customHeight="1" thickBot="1">
      <c r="A5" s="54">
        <v>1</v>
      </c>
      <c r="B5" s="390" t="s">
        <v>180</v>
      </c>
      <c r="C5" s="391"/>
      <c r="D5" s="391"/>
      <c r="E5" s="392"/>
      <c r="F5" s="393" t="s">
        <v>260</v>
      </c>
      <c r="G5" s="394"/>
      <c r="H5" s="395"/>
    </row>
    <row r="6" spans="1:17" ht="36" customHeight="1" thickBot="1">
      <c r="A6" s="54">
        <v>2</v>
      </c>
      <c r="B6" s="390" t="s">
        <v>181</v>
      </c>
      <c r="C6" s="391"/>
      <c r="D6" s="391"/>
      <c r="E6" s="392"/>
      <c r="F6" s="393" t="s">
        <v>93</v>
      </c>
      <c r="G6" s="394"/>
      <c r="H6" s="395"/>
    </row>
    <row r="7" spans="1:17" ht="49.5" customHeight="1" thickBot="1">
      <c r="A7" s="54">
        <v>3</v>
      </c>
      <c r="B7" s="390" t="s">
        <v>182</v>
      </c>
      <c r="C7" s="391"/>
      <c r="D7" s="391"/>
      <c r="E7" s="392"/>
      <c r="F7" s="393" t="s">
        <v>183</v>
      </c>
      <c r="G7" s="394"/>
      <c r="H7" s="395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="80" zoomScaleNormal="100" zoomScaleSheetLayoutView="80" workbookViewId="0">
      <selection activeCell="D9" sqref="D9"/>
    </sheetView>
  </sheetViews>
  <sheetFormatPr defaultRowHeight="15"/>
  <cols>
    <col min="1" max="1" width="5.5703125" customWidth="1"/>
    <col min="2" max="2" width="51.140625" customWidth="1"/>
    <col min="3" max="3" width="21" customWidth="1"/>
    <col min="4" max="4" width="34.7109375" style="56" customWidth="1"/>
  </cols>
  <sheetData>
    <row r="1" spans="1:4" ht="30" customHeight="1">
      <c r="A1" s="353" t="s">
        <v>365</v>
      </c>
      <c r="B1" s="353"/>
      <c r="C1" s="353"/>
      <c r="D1" s="353"/>
    </row>
    <row r="2" spans="1:4" ht="15.7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75" thickBot="1">
      <c r="A4" s="328">
        <v>1</v>
      </c>
      <c r="B4" s="31" t="s">
        <v>205</v>
      </c>
      <c r="C4" s="340" t="s">
        <v>206</v>
      </c>
      <c r="D4" s="31" t="s">
        <v>93</v>
      </c>
    </row>
    <row r="5" spans="1:4" ht="30.75" thickBot="1">
      <c r="A5" s="410"/>
      <c r="B5" s="31" t="s">
        <v>207</v>
      </c>
      <c r="C5" s="346"/>
      <c r="D5" s="31" t="s">
        <v>372</v>
      </c>
    </row>
    <row r="6" spans="1:4" ht="30.75" thickBot="1">
      <c r="A6" s="329"/>
      <c r="B6" s="31" t="s">
        <v>208</v>
      </c>
      <c r="C6" s="341"/>
      <c r="D6" s="31" t="s">
        <v>93</v>
      </c>
    </row>
    <row r="7" spans="1:4" ht="45.75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75" thickBot="1">
      <c r="A8" s="57" t="s">
        <v>95</v>
      </c>
      <c r="B8" s="31" t="s">
        <v>211</v>
      </c>
      <c r="C8" s="31" t="s">
        <v>210</v>
      </c>
      <c r="D8" s="236" t="s">
        <v>379</v>
      </c>
    </row>
    <row r="9" spans="1:4" ht="45.75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60.75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75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="80" zoomScaleNormal="85" zoomScaleSheetLayoutView="80" workbookViewId="0">
      <selection activeCell="D3" sqref="D3:D5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53" t="s">
        <v>366</v>
      </c>
      <c r="B1" s="353"/>
      <c r="C1" s="353"/>
      <c r="D1" s="353"/>
    </row>
    <row r="2" spans="1:4" ht="15.75" thickBot="1"/>
    <row r="3" spans="1:4" ht="62.25" customHeight="1" thickBot="1">
      <c r="A3" s="340" t="s">
        <v>85</v>
      </c>
      <c r="B3" s="340" t="s">
        <v>139</v>
      </c>
      <c r="C3" s="340" t="s">
        <v>216</v>
      </c>
      <c r="D3" s="340" t="s">
        <v>217</v>
      </c>
    </row>
    <row r="4" spans="1:4" ht="15" hidden="1" customHeight="1">
      <c r="A4" s="346"/>
      <c r="B4" s="346"/>
      <c r="C4" s="346"/>
      <c r="D4" s="346"/>
    </row>
    <row r="5" spans="1:4" ht="15" hidden="1" customHeight="1">
      <c r="A5" s="346"/>
      <c r="B5" s="346"/>
      <c r="C5" s="346"/>
      <c r="D5" s="346"/>
    </row>
    <row r="6" spans="1:4" ht="15.75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zoomScale="80" zoomScaleNormal="85" zoomScaleSheetLayoutView="80" workbookViewId="0">
      <selection sqref="A1:C2"/>
    </sheetView>
  </sheetViews>
  <sheetFormatPr defaultRowHeight="15"/>
  <cols>
    <col min="1" max="1" width="6.42578125" customWidth="1"/>
    <col min="2" max="2" width="27.28515625" customWidth="1"/>
    <col min="3" max="3" width="80.140625" customWidth="1"/>
    <col min="4" max="4" width="31.140625" customWidth="1"/>
  </cols>
  <sheetData>
    <row r="1" spans="1:4" ht="315.75" customHeight="1">
      <c r="A1" s="411" t="s">
        <v>261</v>
      </c>
      <c r="B1" s="411"/>
      <c r="C1" s="411"/>
      <c r="D1" s="55"/>
    </row>
    <row r="2" spans="1:4" ht="46.15" customHeight="1">
      <c r="A2" s="411"/>
      <c r="B2" s="411"/>
      <c r="C2" s="411"/>
      <c r="D2" s="55"/>
    </row>
    <row r="3" spans="1:4" ht="9.6" customHeight="1" thickBot="1"/>
    <row r="4" spans="1:4" ht="47.45" customHeight="1" thickBot="1">
      <c r="A4" s="340" t="s">
        <v>85</v>
      </c>
      <c r="B4" s="340" t="s">
        <v>139</v>
      </c>
      <c r="C4" s="340" t="s">
        <v>140</v>
      </c>
    </row>
    <row r="5" spans="1:4" ht="15" hidden="1" customHeight="1">
      <c r="A5" s="346"/>
      <c r="B5" s="346"/>
      <c r="C5" s="346"/>
    </row>
    <row r="6" spans="1:4" ht="15" hidden="1" customHeight="1">
      <c r="A6" s="346"/>
      <c r="B6" s="346"/>
      <c r="C6" s="346"/>
    </row>
    <row r="7" spans="1:4" ht="15.75" thickBot="1">
      <c r="A7" s="39">
        <v>1</v>
      </c>
      <c r="B7" s="45">
        <v>2</v>
      </c>
      <c r="C7" s="39">
        <v>3</v>
      </c>
    </row>
    <row r="8" spans="1:4" ht="46.9" customHeight="1" thickBot="1">
      <c r="A8" s="32">
        <v>1</v>
      </c>
      <c r="B8" s="38" t="s">
        <v>142</v>
      </c>
      <c r="C8" s="38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view="pageBreakPreview" zoomScale="70" zoomScaleNormal="100" zoomScaleSheetLayoutView="70" workbookViewId="0">
      <selection activeCell="B9" sqref="B9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249" t="s">
        <v>257</v>
      </c>
      <c r="B1" s="249"/>
      <c r="C1" s="249"/>
      <c r="D1" s="249"/>
      <c r="E1" s="249"/>
      <c r="F1" s="3"/>
      <c r="G1" s="3"/>
    </row>
    <row r="3" spans="1:7" ht="49.5" customHeight="1">
      <c r="A3" s="4" t="s">
        <v>5</v>
      </c>
      <c r="B3" s="4" t="s">
        <v>6</v>
      </c>
      <c r="C3" s="5" t="s">
        <v>357</v>
      </c>
      <c r="D3" s="5" t="s">
        <v>359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75">
      <c r="A5" s="8"/>
      <c r="B5" s="7" t="s">
        <v>10</v>
      </c>
      <c r="C5" s="218">
        <v>712</v>
      </c>
      <c r="D5" s="218">
        <v>714</v>
      </c>
      <c r="E5" s="9">
        <f>(D5-C5)/MAX(C5:D5)</f>
        <v>2.8011204481792717E-3</v>
      </c>
    </row>
    <row r="6" spans="1:7" ht="15.75">
      <c r="A6" s="8"/>
      <c r="B6" s="7" t="s">
        <v>11</v>
      </c>
      <c r="C6" s="219"/>
      <c r="D6" s="219"/>
      <c r="E6" s="9"/>
    </row>
    <row r="7" spans="1:7" ht="15.75">
      <c r="A7" s="7" t="s">
        <v>12</v>
      </c>
      <c r="B7" s="7" t="s">
        <v>13</v>
      </c>
      <c r="C7" s="219"/>
      <c r="D7" s="219"/>
      <c r="E7" s="9"/>
    </row>
    <row r="8" spans="1:7" ht="15.75">
      <c r="A8" s="7"/>
      <c r="B8" s="7" t="s">
        <v>14</v>
      </c>
      <c r="C8" s="218">
        <v>6</v>
      </c>
      <c r="D8" s="218">
        <v>6</v>
      </c>
      <c r="E8" s="9">
        <f>(D8-C8)/MAX(C8:D8)</f>
        <v>0</v>
      </c>
      <c r="G8" s="10"/>
    </row>
    <row r="9" spans="1:7" ht="15.75">
      <c r="A9" s="7"/>
      <c r="B9" s="7" t="s">
        <v>15</v>
      </c>
      <c r="C9" s="218">
        <v>317</v>
      </c>
      <c r="D9" s="218">
        <v>318</v>
      </c>
      <c r="E9" s="9">
        <f>(D9-C9)/MAX(C9:D9)</f>
        <v>3.1446540880503146E-3</v>
      </c>
      <c r="G9" s="10"/>
    </row>
    <row r="10" spans="1:7" ht="15.75">
      <c r="A10" s="7"/>
      <c r="B10" s="7" t="s">
        <v>16</v>
      </c>
      <c r="C10" s="218">
        <f>C5-C8-C9</f>
        <v>389</v>
      </c>
      <c r="D10" s="218">
        <v>390</v>
      </c>
      <c r="E10" s="9">
        <f>(D10-C10)/MAX(C10:D10)</f>
        <v>2.5641025641025641E-3</v>
      </c>
      <c r="G10" s="10"/>
    </row>
    <row r="11" spans="1:7" ht="15.75">
      <c r="A11" s="7" t="s">
        <v>17</v>
      </c>
      <c r="B11" s="7" t="s">
        <v>18</v>
      </c>
      <c r="C11" s="219"/>
      <c r="D11" s="219"/>
      <c r="E11" s="9"/>
    </row>
    <row r="12" spans="1:7" ht="15.75">
      <c r="A12" s="7"/>
      <c r="B12" s="7" t="s">
        <v>19</v>
      </c>
      <c r="C12" s="218">
        <v>11</v>
      </c>
      <c r="D12" s="218">
        <v>11</v>
      </c>
      <c r="E12" s="9">
        <f>(D12-C12)/MAX(C12:D12)</f>
        <v>0</v>
      </c>
    </row>
    <row r="13" spans="1:7" ht="15.75">
      <c r="A13" s="7"/>
      <c r="B13" s="7" t="s">
        <v>20</v>
      </c>
      <c r="C13" s="218">
        <v>120</v>
      </c>
      <c r="D13" s="218">
        <v>121</v>
      </c>
      <c r="E13" s="9">
        <f>(D13-C13)/MAX(C13:D13)</f>
        <v>8.2644628099173556E-3</v>
      </c>
    </row>
    <row r="14" spans="1:7" ht="15.75">
      <c r="A14" s="7"/>
      <c r="B14" s="7" t="s">
        <v>21</v>
      </c>
      <c r="C14" s="218">
        <f>C5-C12-C13</f>
        <v>581</v>
      </c>
      <c r="D14" s="218">
        <v>582</v>
      </c>
      <c r="E14" s="9">
        <f>(D14-C14)/MAX(C14:D14)</f>
        <v>1.718213058419244E-3</v>
      </c>
    </row>
    <row r="15" spans="1:7" ht="15.75">
      <c r="A15" s="7" t="s">
        <v>22</v>
      </c>
      <c r="B15" s="7" t="s">
        <v>23</v>
      </c>
      <c r="C15" s="219"/>
      <c r="D15" s="219"/>
      <c r="E15" s="9"/>
    </row>
    <row r="16" spans="1:7" ht="15.75">
      <c r="A16" s="7"/>
      <c r="B16" s="7" t="s">
        <v>24</v>
      </c>
      <c r="C16" s="218">
        <v>241</v>
      </c>
      <c r="D16" s="218">
        <v>241</v>
      </c>
      <c r="E16" s="9">
        <f>(D16-C16)/MAX(C16:D16)</f>
        <v>0</v>
      </c>
    </row>
    <row r="17" spans="1:5" ht="15.75">
      <c r="A17" s="7"/>
      <c r="B17" s="7" t="s">
        <v>25</v>
      </c>
      <c r="C17" s="218">
        <f>C5-C16</f>
        <v>471</v>
      </c>
      <c r="D17" s="218">
        <v>473</v>
      </c>
      <c r="E17" s="9">
        <f>(D17-C17)/MAX(C17:D17)</f>
        <v>4.2283298097251587E-3</v>
      </c>
    </row>
    <row r="18" spans="1:5" ht="15.75">
      <c r="A18" s="7"/>
      <c r="B18" s="7"/>
      <c r="C18" s="218"/>
      <c r="D18" s="218"/>
      <c r="E18" s="9"/>
    </row>
    <row r="19" spans="1:5" ht="105.75" customHeight="1">
      <c r="A19" s="250" t="s">
        <v>258</v>
      </c>
      <c r="B19" s="250"/>
      <c r="C19" s="250"/>
      <c r="D19" s="250"/>
      <c r="E19" s="250"/>
    </row>
    <row r="20" spans="1:5" ht="59.25" customHeight="1">
      <c r="A20" s="4" t="s">
        <v>5</v>
      </c>
      <c r="B20" s="4" t="s">
        <v>6</v>
      </c>
      <c r="C20" s="5" t="s">
        <v>357</v>
      </c>
      <c r="D20" s="5" t="s">
        <v>359</v>
      </c>
      <c r="E20" s="4" t="s">
        <v>7</v>
      </c>
    </row>
    <row r="21" spans="1:5" ht="15.75">
      <c r="A21" s="7" t="s">
        <v>26</v>
      </c>
      <c r="B21" s="7" t="s">
        <v>27</v>
      </c>
      <c r="C21" s="7"/>
      <c r="D21" s="7"/>
      <c r="E21" s="9"/>
    </row>
    <row r="22" spans="1:5" ht="15.75">
      <c r="A22" s="7"/>
      <c r="B22" s="7" t="s">
        <v>10</v>
      </c>
      <c r="C22" s="218">
        <v>2806</v>
      </c>
      <c r="D22" s="218">
        <v>2858</v>
      </c>
      <c r="E22" s="9">
        <f t="shared" ref="E22:E39" si="0">(D22-C22)/MAX(C22:D22)</f>
        <v>1.8194541637508749E-2</v>
      </c>
    </row>
    <row r="23" spans="1:5" ht="15.75">
      <c r="A23" s="7"/>
      <c r="B23" s="7" t="s">
        <v>11</v>
      </c>
      <c r="C23" s="219"/>
      <c r="D23" s="219"/>
      <c r="E23" s="9"/>
    </row>
    <row r="24" spans="1:5" s="12" customFormat="1" ht="29.25" customHeight="1">
      <c r="A24" s="6" t="s">
        <v>28</v>
      </c>
      <c r="B24" s="11" t="s">
        <v>29</v>
      </c>
      <c r="C24" s="11">
        <v>2203</v>
      </c>
      <c r="D24" s="11">
        <v>2259</v>
      </c>
      <c r="E24" s="9">
        <f t="shared" si="0"/>
        <v>2.4789729969012839E-2</v>
      </c>
    </row>
    <row r="25" spans="1:5" s="12" customFormat="1" ht="16.5" customHeight="1">
      <c r="A25" s="11"/>
      <c r="B25" s="7" t="s">
        <v>11</v>
      </c>
      <c r="C25" s="11"/>
      <c r="D25" s="11"/>
      <c r="E25" s="9"/>
    </row>
    <row r="26" spans="1:5" ht="15.75">
      <c r="A26" s="7" t="s">
        <v>30</v>
      </c>
      <c r="B26" s="7" t="s">
        <v>24</v>
      </c>
      <c r="C26" s="218">
        <v>336</v>
      </c>
      <c r="D26" s="218">
        <v>330</v>
      </c>
      <c r="E26" s="9">
        <f t="shared" si="0"/>
        <v>-1.7857142857142856E-2</v>
      </c>
    </row>
    <row r="27" spans="1:5" ht="15.75">
      <c r="A27" s="7"/>
      <c r="B27" s="7" t="s">
        <v>25</v>
      </c>
      <c r="C27" s="218">
        <v>1867</v>
      </c>
      <c r="D27" s="218">
        <v>1929</v>
      </c>
      <c r="E27" s="9">
        <f t="shared" si="0"/>
        <v>3.2141005702436498E-2</v>
      </c>
    </row>
    <row r="28" spans="1:5" ht="21" customHeight="1">
      <c r="A28" s="13" t="s">
        <v>31</v>
      </c>
      <c r="B28" s="13" t="s">
        <v>32</v>
      </c>
      <c r="C28" s="219"/>
      <c r="D28" s="219"/>
      <c r="E28" s="9"/>
    </row>
    <row r="29" spans="1:5" ht="15" customHeight="1">
      <c r="A29" s="13"/>
      <c r="B29" s="7" t="s">
        <v>10</v>
      </c>
      <c r="C29" s="218">
        <v>390</v>
      </c>
      <c r="D29" s="218">
        <v>400</v>
      </c>
      <c r="E29" s="9">
        <f t="shared" si="0"/>
        <v>2.5000000000000001E-2</v>
      </c>
    </row>
    <row r="30" spans="1:5" ht="15.75">
      <c r="A30" s="7"/>
      <c r="B30" s="8" t="s">
        <v>33</v>
      </c>
      <c r="C30" s="218">
        <v>390</v>
      </c>
      <c r="D30" s="218">
        <v>400</v>
      </c>
      <c r="E30" s="9">
        <f t="shared" si="0"/>
        <v>2.5000000000000001E-2</v>
      </c>
    </row>
    <row r="31" spans="1:5" ht="15.75">
      <c r="A31" s="7"/>
      <c r="B31" s="7" t="s">
        <v>34</v>
      </c>
      <c r="C31" s="218">
        <v>0</v>
      </c>
      <c r="D31" s="218">
        <v>0</v>
      </c>
      <c r="E31" s="9">
        <v>0</v>
      </c>
    </row>
    <row r="32" spans="1:5" ht="31.5">
      <c r="A32" s="13" t="s">
        <v>35</v>
      </c>
      <c r="B32" s="11" t="s">
        <v>36</v>
      </c>
      <c r="C32" s="218">
        <v>131</v>
      </c>
      <c r="D32" s="218">
        <v>217</v>
      </c>
      <c r="E32" s="9">
        <f t="shared" si="0"/>
        <v>0.39631336405529954</v>
      </c>
    </row>
    <row r="33" spans="1:5" ht="31.5">
      <c r="A33" s="13" t="s">
        <v>37</v>
      </c>
      <c r="B33" s="11" t="s">
        <v>38</v>
      </c>
      <c r="C33" s="218">
        <v>603</v>
      </c>
      <c r="D33" s="218">
        <v>599</v>
      </c>
      <c r="E33" s="9">
        <f t="shared" si="0"/>
        <v>-6.6334991708126038E-3</v>
      </c>
    </row>
    <row r="34" spans="1:5" ht="15.75">
      <c r="A34" s="7"/>
      <c r="B34" s="7" t="s">
        <v>11</v>
      </c>
      <c r="C34" s="219"/>
      <c r="D34" s="219"/>
      <c r="E34" s="9"/>
    </row>
    <row r="35" spans="1:5" ht="15.75">
      <c r="A35" s="7" t="s">
        <v>39</v>
      </c>
      <c r="B35" s="7" t="s">
        <v>24</v>
      </c>
      <c r="C35" s="218">
        <v>0</v>
      </c>
      <c r="D35" s="218">
        <v>0</v>
      </c>
      <c r="E35" s="9">
        <v>0</v>
      </c>
    </row>
    <row r="36" spans="1:5" ht="15.75">
      <c r="A36" s="7"/>
      <c r="B36" s="7" t="s">
        <v>25</v>
      </c>
      <c r="C36" s="218">
        <v>603</v>
      </c>
      <c r="D36" s="218">
        <v>599</v>
      </c>
      <c r="E36" s="9">
        <f t="shared" si="0"/>
        <v>-6.6334991708126038E-3</v>
      </c>
    </row>
    <row r="37" spans="1:5" ht="15.75">
      <c r="A37" s="13" t="s">
        <v>40</v>
      </c>
      <c r="B37" s="13" t="s">
        <v>32</v>
      </c>
      <c r="C37" s="148"/>
      <c r="D37" s="148"/>
      <c r="E37" s="9"/>
    </row>
    <row r="38" spans="1:5" ht="15.75">
      <c r="A38" s="13"/>
      <c r="B38" s="7" t="s">
        <v>10</v>
      </c>
      <c r="C38" s="148"/>
      <c r="D38" s="148"/>
      <c r="E38" s="9"/>
    </row>
    <row r="39" spans="1:5" ht="15.75">
      <c r="A39" s="7"/>
      <c r="B39" s="8" t="s">
        <v>33</v>
      </c>
      <c r="C39" s="218">
        <v>78</v>
      </c>
      <c r="D39" s="218">
        <v>69</v>
      </c>
      <c r="E39" s="9">
        <f t="shared" si="0"/>
        <v>-0.11538461538461539</v>
      </c>
    </row>
    <row r="40" spans="1:5" ht="15.75">
      <c r="A40" s="7"/>
      <c r="B40" s="7" t="s">
        <v>34</v>
      </c>
      <c r="C40" s="218">
        <v>0</v>
      </c>
      <c r="D40" s="218">
        <v>0</v>
      </c>
      <c r="E40" s="202">
        <v>0</v>
      </c>
    </row>
    <row r="41" spans="1:5" ht="15.75">
      <c r="A41" s="6" t="s">
        <v>41</v>
      </c>
      <c r="B41" s="14" t="s">
        <v>42</v>
      </c>
      <c r="C41" s="218">
        <v>0</v>
      </c>
      <c r="D41" s="218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view="pageBreakPreview" zoomScale="80" zoomScaleSheetLayoutView="80" workbookViewId="0">
      <selection activeCell="A2" sqref="A2:C2"/>
    </sheetView>
  </sheetViews>
  <sheetFormatPr defaultColWidth="9.140625"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0"/>
      <c r="B1" s="60"/>
      <c r="C1" s="60"/>
    </row>
    <row r="2" spans="1:17" s="59" customFormat="1" ht="60" customHeight="1">
      <c r="A2" s="412" t="s">
        <v>220</v>
      </c>
      <c r="B2" s="412"/>
      <c r="C2" s="412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13"/>
      <c r="B3" s="413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222</v>
      </c>
      <c r="C5" s="64" t="s">
        <v>221</v>
      </c>
    </row>
    <row r="6" spans="1:17" ht="43.5" customHeight="1">
      <c r="A6" s="65">
        <v>1</v>
      </c>
      <c r="B6" s="66" t="s">
        <v>223</v>
      </c>
      <c r="C6" s="192" t="s">
        <v>356</v>
      </c>
    </row>
    <row r="7" spans="1:17" ht="45" customHeight="1">
      <c r="A7" s="67">
        <v>2</v>
      </c>
      <c r="B7" s="68" t="s">
        <v>224</v>
      </c>
      <c r="C7" s="192" t="s">
        <v>356</v>
      </c>
    </row>
    <row r="8" spans="1:17" ht="40.5" customHeight="1" thickBot="1">
      <c r="A8" s="69">
        <v>3</v>
      </c>
      <c r="B8" s="70" t="s">
        <v>262</v>
      </c>
      <c r="C8" s="192" t="s">
        <v>356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="80" zoomScaleSheetLayoutView="80" workbookViewId="0">
      <selection activeCell="A5" sqref="A5:B5"/>
    </sheetView>
  </sheetViews>
  <sheetFormatPr defaultColWidth="9.140625"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0"/>
      <c r="B1" s="60"/>
    </row>
    <row r="2" spans="1:17" s="59" customFormat="1" ht="60" customHeight="1">
      <c r="A2" s="412" t="s">
        <v>225</v>
      </c>
      <c r="B2" s="41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14" t="s">
        <v>226</v>
      </c>
      <c r="B4" s="413"/>
    </row>
    <row r="5" spans="1:17" ht="69.599999999999994" customHeight="1">
      <c r="A5" s="415" t="s">
        <v>373</v>
      </c>
      <c r="B5" s="416"/>
    </row>
    <row r="6" spans="1:17">
      <c r="A6" s="74"/>
      <c r="B6" s="60"/>
    </row>
    <row r="7" spans="1:17">
      <c r="A7" s="71"/>
    </row>
    <row r="8" spans="1:17" ht="35.25" customHeight="1">
      <c r="A8" s="417"/>
      <c r="B8" s="417"/>
    </row>
    <row r="9" spans="1:17" ht="18.75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24"/>
  <sheetViews>
    <sheetView view="pageBreakPreview" zoomScale="70" zoomScaleNormal="115" zoomScaleSheetLayoutView="70" workbookViewId="0">
      <selection activeCell="AD17" sqref="AD17"/>
    </sheetView>
  </sheetViews>
  <sheetFormatPr defaultColWidth="9.140625" defaultRowHeight="12.75"/>
  <cols>
    <col min="1" max="1" width="4.140625" style="159" customWidth="1"/>
    <col min="2" max="2" width="12.140625" style="159" customWidth="1"/>
    <col min="3" max="3" width="11.42578125" style="159" customWidth="1"/>
    <col min="4" max="4" width="11.140625" style="159" customWidth="1"/>
    <col min="5" max="5" width="5.28515625" style="75" customWidth="1"/>
    <col min="6" max="6" width="6.140625" style="75" customWidth="1"/>
    <col min="7" max="7" width="6.7109375" style="75" customWidth="1"/>
    <col min="8" max="8" width="6.28515625" style="75" customWidth="1"/>
    <col min="9" max="9" width="5.28515625" style="75" customWidth="1"/>
    <col min="10" max="10" width="6.7109375" style="75" customWidth="1"/>
    <col min="11" max="11" width="6.28515625" style="75" customWidth="1"/>
    <col min="12" max="12" width="6" style="75" customWidth="1"/>
    <col min="13" max="13" width="6.42578125" style="75" customWidth="1"/>
    <col min="14" max="14" width="6" style="75" customWidth="1"/>
    <col min="15" max="15" width="5.7109375" style="75" customWidth="1"/>
    <col min="16" max="16" width="6.140625" style="75" customWidth="1"/>
    <col min="17" max="17" width="5.42578125" style="75" customWidth="1"/>
    <col min="18" max="18" width="7.140625" style="75" customWidth="1"/>
    <col min="19" max="19" width="6.85546875" style="75" customWidth="1"/>
    <col min="20" max="20" width="6.42578125" style="75" customWidth="1"/>
    <col min="21" max="21" width="5.7109375" style="75" customWidth="1"/>
    <col min="22" max="22" width="5.42578125" style="75" customWidth="1"/>
    <col min="23" max="23" width="4.7109375" style="75" customWidth="1"/>
    <col min="24" max="24" width="6.28515625" style="75" customWidth="1"/>
    <col min="25" max="25" width="5.5703125" style="75" customWidth="1"/>
    <col min="26" max="26" width="5.28515625" style="75" customWidth="1"/>
    <col min="27" max="27" width="7.7109375" style="75" customWidth="1"/>
    <col min="28" max="28" width="6.28515625" style="75" customWidth="1"/>
    <col min="29" max="29" width="6.140625" style="75" customWidth="1"/>
    <col min="30" max="30" width="34.140625" style="75" customWidth="1"/>
    <col min="31" max="31" width="7.7109375" style="75" customWidth="1"/>
    <col min="32" max="32" width="9.140625" style="75"/>
    <col min="33" max="33" width="9.140625" style="75" customWidth="1"/>
    <col min="34" max="34" width="13.5703125" style="75" customWidth="1"/>
    <col min="35" max="35" width="11.7109375" style="75" customWidth="1"/>
    <col min="36" max="36" width="14.7109375" style="75" customWidth="1"/>
    <col min="37" max="38" width="9.140625" style="75"/>
    <col min="39" max="39" width="10.28515625" style="75" bestFit="1" customWidth="1"/>
    <col min="40" max="40" width="11.5703125" style="75" customWidth="1"/>
    <col min="41" max="41" width="20.28515625" style="75" customWidth="1"/>
    <col min="42" max="16384" width="9.140625" style="75"/>
  </cols>
  <sheetData>
    <row r="1" spans="1:36">
      <c r="A1" s="158"/>
      <c r="B1" s="158"/>
      <c r="C1" s="158"/>
      <c r="D1" s="158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6" ht="15.75">
      <c r="A2" s="419" t="s">
        <v>256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</row>
    <row r="3" spans="1:36">
      <c r="A3" s="157"/>
      <c r="B3" s="157"/>
      <c r="C3" s="157"/>
      <c r="D3" s="1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6" ht="51.6" customHeight="1">
      <c r="A4" s="418" t="s">
        <v>85</v>
      </c>
      <c r="B4" s="418" t="s">
        <v>227</v>
      </c>
      <c r="C4" s="420" t="s">
        <v>228</v>
      </c>
      <c r="D4" s="418" t="s">
        <v>229</v>
      </c>
      <c r="E4" s="418" t="s">
        <v>230</v>
      </c>
      <c r="F4" s="418"/>
      <c r="G4" s="418"/>
      <c r="H4" s="418"/>
      <c r="I4" s="418"/>
      <c r="J4" s="418" t="s">
        <v>231</v>
      </c>
      <c r="K4" s="418"/>
      <c r="L4" s="418"/>
      <c r="M4" s="418"/>
      <c r="N4" s="418"/>
      <c r="O4" s="418"/>
      <c r="P4" s="418" t="s">
        <v>232</v>
      </c>
      <c r="Q4" s="418"/>
      <c r="R4" s="418"/>
      <c r="S4" s="418"/>
      <c r="T4" s="418"/>
      <c r="U4" s="418"/>
      <c r="V4" s="418"/>
      <c r="W4" s="418" t="s">
        <v>233</v>
      </c>
      <c r="X4" s="418"/>
      <c r="Y4" s="418"/>
      <c r="Z4" s="418"/>
      <c r="AA4" s="418" t="s">
        <v>234</v>
      </c>
      <c r="AB4" s="418"/>
      <c r="AC4" s="418"/>
      <c r="AD4" s="418" t="s">
        <v>235</v>
      </c>
      <c r="AE4" s="418"/>
    </row>
    <row r="5" spans="1:36" ht="263.45" customHeight="1">
      <c r="A5" s="418"/>
      <c r="B5" s="418"/>
      <c r="C5" s="421"/>
      <c r="D5" s="418"/>
      <c r="E5" s="78" t="s">
        <v>236</v>
      </c>
      <c r="F5" s="78" t="s">
        <v>237</v>
      </c>
      <c r="G5" s="78" t="s">
        <v>238</v>
      </c>
      <c r="H5" s="78" t="s">
        <v>239</v>
      </c>
      <c r="I5" s="78" t="s">
        <v>156</v>
      </c>
      <c r="J5" s="78" t="s">
        <v>240</v>
      </c>
      <c r="K5" s="78" t="s">
        <v>241</v>
      </c>
      <c r="L5" s="78" t="s">
        <v>242</v>
      </c>
      <c r="M5" s="78" t="s">
        <v>243</v>
      </c>
      <c r="N5" s="78" t="s">
        <v>244</v>
      </c>
      <c r="O5" s="78" t="s">
        <v>156</v>
      </c>
      <c r="P5" s="78" t="s">
        <v>245</v>
      </c>
      <c r="Q5" s="78" t="s">
        <v>246</v>
      </c>
      <c r="R5" s="78" t="s">
        <v>241</v>
      </c>
      <c r="S5" s="78" t="s">
        <v>242</v>
      </c>
      <c r="T5" s="78" t="s">
        <v>243</v>
      </c>
      <c r="U5" s="78" t="s">
        <v>244</v>
      </c>
      <c r="V5" s="78" t="s">
        <v>156</v>
      </c>
      <c r="W5" s="78" t="s">
        <v>247</v>
      </c>
      <c r="X5" s="78" t="s">
        <v>248</v>
      </c>
      <c r="Y5" s="78" t="s">
        <v>249</v>
      </c>
      <c r="Z5" s="78" t="s">
        <v>156</v>
      </c>
      <c r="AA5" s="78" t="s">
        <v>250</v>
      </c>
      <c r="AB5" s="78" t="s">
        <v>251</v>
      </c>
      <c r="AC5" s="78" t="s">
        <v>252</v>
      </c>
      <c r="AD5" s="78" t="s">
        <v>253</v>
      </c>
      <c r="AE5" s="78" t="s">
        <v>254</v>
      </c>
    </row>
    <row r="6" spans="1:36">
      <c r="A6" s="152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7</v>
      </c>
      <c r="H6" s="152">
        <v>8</v>
      </c>
      <c r="I6" s="152">
        <v>9</v>
      </c>
      <c r="J6" s="152">
        <v>10</v>
      </c>
      <c r="K6" s="152">
        <v>11</v>
      </c>
      <c r="L6" s="152">
        <v>12</v>
      </c>
      <c r="M6" s="152">
        <v>13</v>
      </c>
      <c r="N6" s="152">
        <v>14</v>
      </c>
      <c r="O6" s="152">
        <v>15</v>
      </c>
      <c r="P6" s="152">
        <v>16</v>
      </c>
      <c r="Q6" s="152">
        <v>17</v>
      </c>
      <c r="R6" s="152">
        <v>18</v>
      </c>
      <c r="S6" s="152">
        <v>19</v>
      </c>
      <c r="T6" s="152">
        <v>20</v>
      </c>
      <c r="U6" s="152">
        <v>21</v>
      </c>
      <c r="V6" s="152">
        <v>22</v>
      </c>
      <c r="W6" s="152">
        <v>23</v>
      </c>
      <c r="X6" s="152">
        <v>24</v>
      </c>
      <c r="Y6" s="152">
        <v>25</v>
      </c>
      <c r="Z6" s="152">
        <v>26</v>
      </c>
      <c r="AA6" s="152">
        <v>27</v>
      </c>
      <c r="AB6" s="152">
        <v>28</v>
      </c>
      <c r="AC6" s="152">
        <v>29</v>
      </c>
      <c r="AD6" s="152">
        <v>30</v>
      </c>
      <c r="AE6" s="152">
        <v>31</v>
      </c>
    </row>
    <row r="7" spans="1:36" ht="24" customHeight="1">
      <c r="A7" s="147">
        <v>1</v>
      </c>
      <c r="B7" s="147">
        <v>1</v>
      </c>
      <c r="C7" s="237">
        <v>44951</v>
      </c>
      <c r="D7" s="161" t="s">
        <v>374</v>
      </c>
      <c r="E7" s="79"/>
      <c r="F7" s="156"/>
      <c r="G7" s="147" t="s">
        <v>255</v>
      </c>
      <c r="H7" s="79"/>
      <c r="I7" s="79"/>
      <c r="J7" s="156"/>
      <c r="K7" s="147" t="s">
        <v>255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255</v>
      </c>
      <c r="AB7" s="79"/>
      <c r="AC7" s="79"/>
      <c r="AD7" s="182" t="s">
        <v>337</v>
      </c>
      <c r="AE7" s="156"/>
      <c r="AI7" s="146"/>
      <c r="AJ7" s="146"/>
    </row>
    <row r="8" spans="1:36" ht="24" customHeight="1">
      <c r="A8" s="147">
        <v>2</v>
      </c>
      <c r="B8" s="147">
        <v>2</v>
      </c>
      <c r="C8" s="237">
        <v>44953</v>
      </c>
      <c r="D8" s="193">
        <v>0.34375</v>
      </c>
      <c r="E8" s="79"/>
      <c r="F8" s="156"/>
      <c r="G8" s="147" t="s">
        <v>255</v>
      </c>
      <c r="H8" s="183"/>
      <c r="I8" s="183"/>
      <c r="J8" s="156"/>
      <c r="K8" s="147" t="s">
        <v>255</v>
      </c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79"/>
      <c r="X8" s="183"/>
      <c r="Y8" s="183"/>
      <c r="Z8" s="183"/>
      <c r="AA8" s="79" t="s">
        <v>255</v>
      </c>
      <c r="AB8" s="183"/>
      <c r="AC8" s="183"/>
      <c r="AD8" s="182" t="s">
        <v>337</v>
      </c>
      <c r="AE8" s="156"/>
      <c r="AI8" s="146"/>
      <c r="AJ8" s="146"/>
    </row>
    <row r="9" spans="1:36" ht="24" customHeight="1">
      <c r="A9" s="147">
        <v>3</v>
      </c>
      <c r="B9" s="147">
        <v>3</v>
      </c>
      <c r="C9" s="237">
        <v>44972</v>
      </c>
      <c r="D9" s="193">
        <v>0.34722222222222227</v>
      </c>
      <c r="E9" s="79"/>
      <c r="F9" s="156"/>
      <c r="G9" s="147" t="s">
        <v>255</v>
      </c>
      <c r="H9" s="183"/>
      <c r="I9" s="183"/>
      <c r="J9" s="156"/>
      <c r="K9" s="147" t="s">
        <v>255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79"/>
      <c r="X9" s="183"/>
      <c r="Y9" s="183"/>
      <c r="Z9" s="183"/>
      <c r="AA9" s="79" t="s">
        <v>255</v>
      </c>
      <c r="AB9" s="183"/>
      <c r="AC9" s="183"/>
      <c r="AD9" s="182" t="s">
        <v>337</v>
      </c>
      <c r="AE9" s="156"/>
      <c r="AI9" s="146"/>
      <c r="AJ9" s="146"/>
    </row>
    <row r="10" spans="1:36" ht="24" customHeight="1">
      <c r="A10" s="147">
        <v>4</v>
      </c>
      <c r="B10" s="147">
        <v>4</v>
      </c>
      <c r="C10" s="237">
        <v>45000</v>
      </c>
      <c r="D10" s="193">
        <v>0.43402777777777773</v>
      </c>
      <c r="E10" s="79"/>
      <c r="F10" s="156"/>
      <c r="G10" s="147" t="s">
        <v>255</v>
      </c>
      <c r="H10" s="183"/>
      <c r="I10" s="183"/>
      <c r="J10" s="156"/>
      <c r="K10" s="147" t="s">
        <v>255</v>
      </c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79"/>
      <c r="X10" s="183"/>
      <c r="Y10" s="183"/>
      <c r="Z10" s="183"/>
      <c r="AA10" s="79" t="s">
        <v>255</v>
      </c>
      <c r="AB10" s="183"/>
      <c r="AC10" s="183"/>
      <c r="AD10" s="182" t="s">
        <v>337</v>
      </c>
      <c r="AE10" s="156"/>
      <c r="AI10" s="146"/>
      <c r="AJ10" s="146"/>
    </row>
    <row r="11" spans="1:36" ht="24" customHeight="1">
      <c r="A11" s="147">
        <v>5</v>
      </c>
      <c r="B11" s="147">
        <v>5</v>
      </c>
      <c r="C11" s="237">
        <v>45013</v>
      </c>
      <c r="D11" s="193">
        <v>0.34722222222222227</v>
      </c>
      <c r="E11" s="79"/>
      <c r="F11" s="156"/>
      <c r="G11" s="147" t="s">
        <v>255</v>
      </c>
      <c r="H11" s="183"/>
      <c r="I11" s="183"/>
      <c r="J11" s="156"/>
      <c r="K11" s="147" t="s">
        <v>255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79"/>
      <c r="X11" s="183"/>
      <c r="Y11" s="183"/>
      <c r="Z11" s="183"/>
      <c r="AA11" s="79" t="s">
        <v>255</v>
      </c>
      <c r="AB11" s="183"/>
      <c r="AC11" s="183"/>
      <c r="AD11" s="182" t="s">
        <v>337</v>
      </c>
      <c r="AE11" s="156"/>
      <c r="AI11" s="146"/>
      <c r="AJ11" s="146"/>
    </row>
    <row r="12" spans="1:36" ht="24" customHeight="1">
      <c r="A12" s="147">
        <v>6</v>
      </c>
      <c r="B12" s="147">
        <v>6</v>
      </c>
      <c r="C12" s="237">
        <v>45033</v>
      </c>
      <c r="D12" s="193">
        <v>0.4513888888888889</v>
      </c>
      <c r="E12" s="79"/>
      <c r="F12" s="156"/>
      <c r="G12" s="147" t="s">
        <v>255</v>
      </c>
      <c r="H12" s="183"/>
      <c r="I12" s="183"/>
      <c r="J12" s="156"/>
      <c r="K12" s="147" t="s">
        <v>255</v>
      </c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79"/>
      <c r="X12" s="183"/>
      <c r="Y12" s="183"/>
      <c r="Z12" s="183"/>
      <c r="AA12" s="79" t="s">
        <v>255</v>
      </c>
      <c r="AB12" s="183"/>
      <c r="AC12" s="183"/>
      <c r="AD12" s="182" t="s">
        <v>337</v>
      </c>
      <c r="AE12" s="156"/>
      <c r="AI12" s="146"/>
      <c r="AJ12" s="146"/>
    </row>
    <row r="13" spans="1:36" ht="24" customHeight="1">
      <c r="A13" s="147">
        <v>7</v>
      </c>
      <c r="B13" s="147">
        <v>7</v>
      </c>
      <c r="C13" s="237">
        <v>45044</v>
      </c>
      <c r="D13" s="161" t="s">
        <v>338</v>
      </c>
      <c r="E13" s="79"/>
      <c r="F13" s="156"/>
      <c r="G13" s="147" t="s">
        <v>255</v>
      </c>
      <c r="H13" s="183"/>
      <c r="I13" s="183"/>
      <c r="J13" s="156"/>
      <c r="K13" s="147" t="s">
        <v>255</v>
      </c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79"/>
      <c r="X13" s="183"/>
      <c r="Y13" s="183"/>
      <c r="Z13" s="183"/>
      <c r="AA13" s="79" t="s">
        <v>255</v>
      </c>
      <c r="AB13" s="183"/>
      <c r="AC13" s="183"/>
      <c r="AD13" s="182" t="s">
        <v>337</v>
      </c>
      <c r="AE13" s="156"/>
      <c r="AI13" s="146"/>
      <c r="AJ13" s="146"/>
    </row>
    <row r="14" spans="1:36" ht="24" customHeight="1">
      <c r="A14" s="147">
        <v>8</v>
      </c>
      <c r="B14" s="147">
        <v>8</v>
      </c>
      <c r="C14" s="237">
        <v>45061</v>
      </c>
      <c r="D14" s="193">
        <v>0.38194444444444442</v>
      </c>
      <c r="E14" s="79"/>
      <c r="F14" s="156"/>
      <c r="G14" s="147" t="s">
        <v>255</v>
      </c>
      <c r="H14" s="183"/>
      <c r="I14" s="183"/>
      <c r="J14" s="156"/>
      <c r="K14" s="147" t="s">
        <v>255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79"/>
      <c r="X14" s="183"/>
      <c r="Y14" s="183"/>
      <c r="Z14" s="183"/>
      <c r="AA14" s="79" t="s">
        <v>255</v>
      </c>
      <c r="AB14" s="183"/>
      <c r="AC14" s="183"/>
      <c r="AD14" s="182" t="s">
        <v>337</v>
      </c>
      <c r="AE14" s="156"/>
      <c r="AI14" s="146"/>
      <c r="AJ14" s="146"/>
    </row>
    <row r="15" spans="1:36" ht="24" customHeight="1">
      <c r="A15" s="147">
        <v>9</v>
      </c>
      <c r="B15" s="147">
        <v>9</v>
      </c>
      <c r="C15" s="237">
        <v>45075</v>
      </c>
      <c r="D15" s="193">
        <v>0.59027777777777779</v>
      </c>
      <c r="E15" s="79"/>
      <c r="F15" s="156"/>
      <c r="G15" s="147" t="s">
        <v>255</v>
      </c>
      <c r="H15" s="183"/>
      <c r="I15" s="183"/>
      <c r="J15" s="156"/>
      <c r="K15" s="147" t="s">
        <v>255</v>
      </c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79"/>
      <c r="X15" s="183"/>
      <c r="Y15" s="183"/>
      <c r="Z15" s="183"/>
      <c r="AA15" s="79" t="s">
        <v>255</v>
      </c>
      <c r="AB15" s="183"/>
      <c r="AC15" s="183"/>
      <c r="AD15" s="182" t="s">
        <v>337</v>
      </c>
      <c r="AE15" s="156"/>
      <c r="AI15" s="146"/>
      <c r="AJ15" s="146"/>
    </row>
    <row r="16" spans="1:36" ht="24" customHeight="1">
      <c r="A16" s="147">
        <v>10</v>
      </c>
      <c r="B16" s="147">
        <v>10</v>
      </c>
      <c r="C16" s="237">
        <v>45098</v>
      </c>
      <c r="D16" s="161" t="s">
        <v>375</v>
      </c>
      <c r="E16" s="79"/>
      <c r="F16" s="156"/>
      <c r="G16" s="147" t="s">
        <v>255</v>
      </c>
      <c r="H16" s="183"/>
      <c r="I16" s="183"/>
      <c r="J16" s="156"/>
      <c r="K16" s="147" t="s">
        <v>255</v>
      </c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79"/>
      <c r="X16" s="183"/>
      <c r="Y16" s="183"/>
      <c r="Z16" s="183"/>
      <c r="AA16" s="79" t="s">
        <v>255</v>
      </c>
      <c r="AB16" s="183"/>
      <c r="AC16" s="183"/>
      <c r="AD16" s="182" t="s">
        <v>337</v>
      </c>
      <c r="AE16" s="156"/>
      <c r="AI16" s="146"/>
      <c r="AJ16" s="146"/>
    </row>
    <row r="17" spans="1:36" ht="24" customHeight="1">
      <c r="A17" s="147">
        <v>11</v>
      </c>
      <c r="B17" s="147">
        <v>11</v>
      </c>
      <c r="C17" s="237">
        <v>45117</v>
      </c>
      <c r="D17" s="193">
        <v>0.3923611111111111</v>
      </c>
      <c r="E17" s="79"/>
      <c r="F17" s="156"/>
      <c r="G17" s="147" t="s">
        <v>255</v>
      </c>
      <c r="H17" s="172"/>
      <c r="I17" s="172"/>
      <c r="J17" s="156"/>
      <c r="K17" s="147" t="s">
        <v>255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79"/>
      <c r="X17" s="172"/>
      <c r="Y17" s="172"/>
      <c r="Z17" s="172"/>
      <c r="AA17" s="79" t="s">
        <v>255</v>
      </c>
      <c r="AB17" s="172"/>
      <c r="AC17" s="172"/>
      <c r="AD17" s="182" t="s">
        <v>337</v>
      </c>
      <c r="AE17" s="152"/>
      <c r="AI17" s="146"/>
      <c r="AJ17" s="146"/>
    </row>
    <row r="18" spans="1:36" ht="24" customHeight="1">
      <c r="A18" s="147">
        <v>12</v>
      </c>
      <c r="B18" s="147">
        <v>12</v>
      </c>
      <c r="C18" s="237">
        <v>45132</v>
      </c>
      <c r="D18" s="193">
        <v>0.625</v>
      </c>
      <c r="E18" s="79"/>
      <c r="F18" s="156"/>
      <c r="G18" s="147" t="s">
        <v>255</v>
      </c>
      <c r="H18" s="213"/>
      <c r="I18" s="213"/>
      <c r="J18" s="156"/>
      <c r="K18" s="147" t="s">
        <v>255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79"/>
      <c r="X18" s="213"/>
      <c r="Y18" s="213"/>
      <c r="Z18" s="213"/>
      <c r="AA18" s="79" t="s">
        <v>255</v>
      </c>
      <c r="AB18" s="213"/>
      <c r="AC18" s="213"/>
      <c r="AD18" s="182" t="s">
        <v>337</v>
      </c>
      <c r="AE18" s="213"/>
      <c r="AI18" s="146"/>
      <c r="AJ18" s="146"/>
    </row>
    <row r="19" spans="1:36" ht="24" customHeight="1">
      <c r="A19" s="147">
        <v>13</v>
      </c>
      <c r="B19" s="147">
        <v>13</v>
      </c>
      <c r="C19" s="237">
        <v>45147</v>
      </c>
      <c r="D19" s="193">
        <v>0.39583333333333331</v>
      </c>
      <c r="E19" s="79"/>
      <c r="F19" s="156"/>
      <c r="G19" s="147" t="s">
        <v>255</v>
      </c>
      <c r="H19" s="213"/>
      <c r="I19" s="213"/>
      <c r="J19" s="156"/>
      <c r="K19" s="147" t="s">
        <v>255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79"/>
      <c r="X19" s="213"/>
      <c r="Y19" s="213"/>
      <c r="Z19" s="213"/>
      <c r="AA19" s="79" t="s">
        <v>255</v>
      </c>
      <c r="AB19" s="213"/>
      <c r="AC19" s="213"/>
      <c r="AD19" s="182" t="s">
        <v>337</v>
      </c>
      <c r="AE19" s="213"/>
      <c r="AI19" s="146"/>
      <c r="AJ19" s="146"/>
    </row>
    <row r="20" spans="1:36" ht="24" customHeight="1">
      <c r="A20" s="147">
        <v>14</v>
      </c>
      <c r="B20" s="147">
        <v>14</v>
      </c>
      <c r="C20" s="237">
        <v>45166</v>
      </c>
      <c r="D20" s="193">
        <v>0.64236111111111105</v>
      </c>
      <c r="E20" s="79"/>
      <c r="F20" s="156"/>
      <c r="G20" s="147" t="s">
        <v>255</v>
      </c>
      <c r="H20" s="213"/>
      <c r="I20" s="213"/>
      <c r="J20" s="156"/>
      <c r="K20" s="147" t="s">
        <v>255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79"/>
      <c r="X20" s="213"/>
      <c r="Y20" s="213"/>
      <c r="Z20" s="213"/>
      <c r="AA20" s="79" t="s">
        <v>255</v>
      </c>
      <c r="AB20" s="213"/>
      <c r="AC20" s="213"/>
      <c r="AD20" s="182" t="s">
        <v>337</v>
      </c>
      <c r="AE20" s="213"/>
      <c r="AI20" s="146"/>
      <c r="AJ20" s="146"/>
    </row>
    <row r="21" spans="1:36" ht="24" customHeight="1">
      <c r="A21" s="147">
        <v>15</v>
      </c>
      <c r="B21" s="147">
        <v>15</v>
      </c>
      <c r="C21" s="237">
        <v>45174</v>
      </c>
      <c r="D21" s="193">
        <v>0.54861111111111105</v>
      </c>
      <c r="E21" s="79"/>
      <c r="F21" s="156"/>
      <c r="G21" s="147" t="s">
        <v>255</v>
      </c>
      <c r="H21" s="213"/>
      <c r="I21" s="213"/>
      <c r="J21" s="156"/>
      <c r="K21" s="147" t="s">
        <v>255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79"/>
      <c r="X21" s="213"/>
      <c r="Y21" s="213"/>
      <c r="Z21" s="213"/>
      <c r="AA21" s="79" t="s">
        <v>255</v>
      </c>
      <c r="AB21" s="213"/>
      <c r="AC21" s="213"/>
      <c r="AD21" s="182" t="s">
        <v>337</v>
      </c>
      <c r="AE21" s="213"/>
      <c r="AI21" s="146"/>
      <c r="AJ21" s="146"/>
    </row>
    <row r="22" spans="1:36" ht="24" customHeight="1">
      <c r="A22" s="147">
        <v>16</v>
      </c>
      <c r="B22" s="147">
        <v>16</v>
      </c>
      <c r="C22" s="237">
        <v>45209</v>
      </c>
      <c r="D22" s="161" t="s">
        <v>376</v>
      </c>
      <c r="E22" s="79"/>
      <c r="F22" s="156"/>
      <c r="G22" s="147" t="s">
        <v>255</v>
      </c>
      <c r="H22" s="213"/>
      <c r="I22" s="213"/>
      <c r="J22" s="156"/>
      <c r="K22" s="147" t="s">
        <v>255</v>
      </c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79"/>
      <c r="X22" s="213"/>
      <c r="Y22" s="213"/>
      <c r="Z22" s="213"/>
      <c r="AA22" s="79" t="s">
        <v>255</v>
      </c>
      <c r="AB22" s="213"/>
      <c r="AC22" s="213"/>
      <c r="AD22" s="182" t="s">
        <v>337</v>
      </c>
      <c r="AE22" s="213"/>
      <c r="AI22" s="146"/>
      <c r="AJ22" s="146"/>
    </row>
    <row r="23" spans="1:36" ht="24" customHeight="1">
      <c r="A23" s="147">
        <v>17</v>
      </c>
      <c r="B23" s="147">
        <v>17</v>
      </c>
      <c r="C23" s="237">
        <v>45244</v>
      </c>
      <c r="D23" s="161" t="s">
        <v>377</v>
      </c>
      <c r="E23" s="79"/>
      <c r="F23" s="156"/>
      <c r="G23" s="147" t="s">
        <v>255</v>
      </c>
      <c r="H23" s="213"/>
      <c r="I23" s="213"/>
      <c r="J23" s="156"/>
      <c r="K23" s="147" t="s">
        <v>255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79"/>
      <c r="X23" s="213"/>
      <c r="Y23" s="213"/>
      <c r="Z23" s="213"/>
      <c r="AA23" s="79" t="s">
        <v>255</v>
      </c>
      <c r="AB23" s="213"/>
      <c r="AC23" s="213"/>
      <c r="AD23" s="182" t="s">
        <v>337</v>
      </c>
      <c r="AE23" s="213"/>
      <c r="AI23" s="146"/>
      <c r="AJ23" s="146"/>
    </row>
    <row r="24" spans="1:36" ht="24" customHeight="1">
      <c r="A24" s="147">
        <v>18</v>
      </c>
      <c r="B24" s="147">
        <v>18</v>
      </c>
      <c r="C24" s="237">
        <v>45272</v>
      </c>
      <c r="D24" s="161" t="s">
        <v>378</v>
      </c>
      <c r="E24" s="79"/>
      <c r="F24" s="156"/>
      <c r="G24" s="147" t="s">
        <v>255</v>
      </c>
      <c r="H24" s="213"/>
      <c r="I24" s="213"/>
      <c r="J24" s="156"/>
      <c r="K24" s="147" t="s">
        <v>255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79"/>
      <c r="X24" s="213"/>
      <c r="Y24" s="213"/>
      <c r="Z24" s="213"/>
      <c r="AA24" s="79" t="s">
        <v>255</v>
      </c>
      <c r="AB24" s="213"/>
      <c r="AC24" s="213"/>
      <c r="AD24" s="182" t="s">
        <v>337</v>
      </c>
      <c r="AE24" s="213"/>
      <c r="AI24" s="146"/>
      <c r="AJ24" s="146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58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zoomScale="80" zoomScaleNormal="100" zoomScaleSheetLayoutView="80" workbookViewId="0">
      <selection activeCell="G50" sqref="G50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54" t="s">
        <v>43</v>
      </c>
      <c r="B1" s="254"/>
      <c r="C1" s="254"/>
      <c r="D1" s="254"/>
      <c r="E1" s="254"/>
      <c r="F1" s="254"/>
    </row>
    <row r="2" spans="1:6" ht="57" customHeight="1" thickBot="1">
      <c r="A2" s="254"/>
      <c r="B2" s="254"/>
      <c r="C2" s="254"/>
      <c r="D2" s="254"/>
      <c r="E2" s="254"/>
      <c r="F2" s="254"/>
    </row>
    <row r="3" spans="1:6" ht="18.75" customHeight="1">
      <c r="A3" s="294" t="s">
        <v>44</v>
      </c>
      <c r="B3" s="295"/>
      <c r="C3" s="296"/>
      <c r="D3" s="84" t="s">
        <v>357</v>
      </c>
      <c r="E3" s="84" t="s">
        <v>359</v>
      </c>
      <c r="F3" s="303" t="s">
        <v>7</v>
      </c>
    </row>
    <row r="4" spans="1:6" ht="22.9" customHeight="1">
      <c r="A4" s="297"/>
      <c r="B4" s="298"/>
      <c r="C4" s="299"/>
      <c r="D4" s="85" t="s">
        <v>45</v>
      </c>
      <c r="E4" s="86" t="s">
        <v>45</v>
      </c>
      <c r="F4" s="304"/>
    </row>
    <row r="5" spans="1:6" ht="15.75" customHeight="1" thickBot="1">
      <c r="A5" s="300"/>
      <c r="B5" s="301"/>
      <c r="C5" s="302"/>
      <c r="D5" s="87" t="s">
        <v>46</v>
      </c>
      <c r="E5" s="88" t="s">
        <v>46</v>
      </c>
      <c r="F5" s="305"/>
    </row>
    <row r="6" spans="1:6" ht="15.75" thickBot="1">
      <c r="A6" s="306"/>
      <c r="B6" s="307"/>
      <c r="C6" s="308"/>
      <c r="D6" s="89"/>
      <c r="E6" s="90"/>
      <c r="F6" s="91"/>
    </row>
    <row r="7" spans="1:6" ht="15" hidden="1" customHeight="1">
      <c r="A7" s="309"/>
      <c r="B7" s="92"/>
      <c r="C7" s="93" t="s">
        <v>47</v>
      </c>
      <c r="D7" s="94"/>
      <c r="E7" s="95"/>
      <c r="F7" s="96"/>
    </row>
    <row r="8" spans="1:6" ht="15" hidden="1" customHeight="1">
      <c r="A8" s="310"/>
      <c r="B8" s="97"/>
      <c r="C8" s="98" t="s">
        <v>48</v>
      </c>
      <c r="D8" s="99"/>
      <c r="E8" s="100"/>
      <c r="F8" s="101"/>
    </row>
    <row r="9" spans="1:6" ht="15" hidden="1" customHeight="1">
      <c r="A9" s="311"/>
      <c r="B9" s="97"/>
      <c r="C9" s="98" t="s">
        <v>49</v>
      </c>
      <c r="D9" s="99"/>
      <c r="E9" s="100"/>
      <c r="F9" s="101"/>
    </row>
    <row r="10" spans="1:6" ht="15" hidden="1" customHeight="1">
      <c r="A10" s="310"/>
      <c r="B10" s="97"/>
      <c r="C10" s="98" t="s">
        <v>49</v>
      </c>
      <c r="D10" s="99"/>
      <c r="E10" s="100"/>
      <c r="F10" s="101"/>
    </row>
    <row r="11" spans="1:6" ht="15" hidden="1" customHeight="1">
      <c r="A11" s="311"/>
      <c r="B11" s="97"/>
      <c r="C11" s="98" t="s">
        <v>50</v>
      </c>
      <c r="D11" s="99"/>
      <c r="E11" s="100"/>
      <c r="F11" s="101"/>
    </row>
    <row r="12" spans="1:6" ht="15" hidden="1" customHeight="1">
      <c r="A12" s="310"/>
      <c r="B12" s="97"/>
      <c r="C12" s="98" t="s">
        <v>51</v>
      </c>
      <c r="D12" s="99"/>
      <c r="E12" s="100"/>
      <c r="F12" s="101"/>
    </row>
    <row r="13" spans="1:6" ht="15" hidden="1" customHeight="1">
      <c r="A13" s="312"/>
      <c r="B13" s="97"/>
      <c r="C13" s="102" t="s">
        <v>52</v>
      </c>
      <c r="D13" s="99"/>
      <c r="E13" s="100"/>
      <c r="F13" s="101"/>
    </row>
    <row r="14" spans="1:6" ht="15" hidden="1" customHeight="1">
      <c r="A14" s="313"/>
      <c r="B14" s="97"/>
      <c r="C14" s="102" t="s">
        <v>53</v>
      </c>
      <c r="D14" s="99"/>
      <c r="E14" s="100"/>
      <c r="F14" s="101"/>
    </row>
    <row r="15" spans="1:6" ht="15" hidden="1" customHeight="1">
      <c r="A15" s="314"/>
      <c r="B15" s="97"/>
      <c r="C15" s="102" t="s">
        <v>54</v>
      </c>
      <c r="D15" s="99"/>
      <c r="E15" s="100"/>
      <c r="F15" s="101"/>
    </row>
    <row r="16" spans="1:6" ht="15" hidden="1" customHeight="1">
      <c r="A16" s="312"/>
      <c r="B16" s="97"/>
      <c r="C16" s="102" t="s">
        <v>55</v>
      </c>
      <c r="D16" s="99"/>
      <c r="E16" s="100"/>
      <c r="F16" s="101"/>
    </row>
    <row r="17" spans="1:6" ht="15" hidden="1" customHeight="1">
      <c r="A17" s="314"/>
      <c r="B17" s="97"/>
      <c r="C17" s="102" t="s">
        <v>56</v>
      </c>
      <c r="D17" s="99"/>
      <c r="E17" s="100"/>
      <c r="F17" s="101"/>
    </row>
    <row r="18" spans="1:6" ht="15" hidden="1" customHeight="1">
      <c r="A18" s="312"/>
      <c r="B18" s="97"/>
      <c r="C18" s="102" t="s">
        <v>57</v>
      </c>
      <c r="D18" s="99"/>
      <c r="E18" s="100"/>
      <c r="F18" s="101"/>
    </row>
    <row r="19" spans="1:6" ht="15" hidden="1" customHeight="1">
      <c r="A19" s="313"/>
      <c r="B19" s="97"/>
      <c r="C19" s="102" t="s">
        <v>58</v>
      </c>
      <c r="D19" s="99"/>
      <c r="E19" s="100"/>
      <c r="F19" s="101"/>
    </row>
    <row r="20" spans="1:6" ht="15" hidden="1" customHeight="1">
      <c r="A20" s="314"/>
      <c r="B20" s="97"/>
      <c r="C20" s="102" t="s">
        <v>59</v>
      </c>
      <c r="D20" s="99"/>
      <c r="E20" s="100"/>
      <c r="F20" s="101"/>
    </row>
    <row r="21" spans="1:6" ht="15" hidden="1" customHeight="1">
      <c r="A21" s="312"/>
      <c r="B21" s="97"/>
      <c r="C21" s="102" t="s">
        <v>60</v>
      </c>
      <c r="D21" s="99"/>
      <c r="E21" s="100"/>
      <c r="F21" s="101"/>
    </row>
    <row r="22" spans="1:6" ht="15" hidden="1" customHeight="1">
      <c r="A22" s="314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5" hidden="1" customHeight="1">
      <c r="A25" s="292"/>
      <c r="B25" s="110"/>
      <c r="C25" s="111" t="s">
        <v>64</v>
      </c>
      <c r="D25" s="112"/>
      <c r="E25" s="113"/>
      <c r="F25" s="114"/>
    </row>
    <row r="26" spans="1:6" ht="14.45" hidden="1" customHeight="1">
      <c r="A26" s="293"/>
      <c r="B26" s="115"/>
      <c r="C26" s="116" t="s">
        <v>65</v>
      </c>
      <c r="D26" s="117"/>
      <c r="E26" s="118"/>
      <c r="F26" s="119"/>
    </row>
    <row r="27" spans="1:6" ht="14.45" hidden="1" customHeight="1">
      <c r="A27" s="261"/>
      <c r="B27" s="115"/>
      <c r="C27" s="116" t="s">
        <v>66</v>
      </c>
      <c r="D27" s="117"/>
      <c r="E27" s="118"/>
      <c r="F27" s="119"/>
    </row>
    <row r="28" spans="1:6" ht="14.45" hidden="1" customHeight="1">
      <c r="A28" s="260"/>
      <c r="B28" s="115"/>
      <c r="C28" s="116" t="s">
        <v>67</v>
      </c>
      <c r="D28" s="117"/>
      <c r="E28" s="118"/>
      <c r="F28" s="119"/>
    </row>
    <row r="29" spans="1:6" ht="14.45" hidden="1" customHeight="1">
      <c r="A29" s="261"/>
      <c r="B29" s="115"/>
      <c r="C29" s="116" t="s">
        <v>68</v>
      </c>
      <c r="D29" s="117"/>
      <c r="E29" s="118"/>
      <c r="F29" s="119"/>
    </row>
    <row r="30" spans="1:6" ht="14.45" hidden="1" customHeight="1">
      <c r="A30" s="262" t="s">
        <v>69</v>
      </c>
      <c r="B30" s="263"/>
      <c r="C30" s="264"/>
      <c r="D30" s="120"/>
      <c r="E30" s="121"/>
      <c r="F30" s="122"/>
    </row>
    <row r="31" spans="1:6" ht="34.15" hidden="1" customHeight="1">
      <c r="A31" s="265"/>
      <c r="B31" s="266"/>
      <c r="C31" s="267"/>
      <c r="D31" s="120"/>
      <c r="E31" s="121"/>
      <c r="F31" s="122"/>
    </row>
    <row r="32" spans="1:6">
      <c r="A32" s="268"/>
      <c r="B32" s="269"/>
      <c r="C32" s="270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5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71" t="s">
        <v>71</v>
      </c>
      <c r="B34" s="272"/>
      <c r="C34" s="273"/>
      <c r="D34" s="121">
        <v>229.02</v>
      </c>
      <c r="E34" s="121">
        <v>229.02</v>
      </c>
      <c r="F34" s="123">
        <f t="shared" si="0"/>
        <v>0</v>
      </c>
    </row>
    <row r="35" spans="1:8" ht="15.75" thickBot="1">
      <c r="A35" s="274" t="s">
        <v>72</v>
      </c>
      <c r="B35" s="275"/>
      <c r="C35" s="276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77" t="s">
        <v>73</v>
      </c>
      <c r="B36" s="278"/>
      <c r="C36" s="279"/>
      <c r="D36" s="130">
        <f>SUM(D30:D32)+D34</f>
        <v>229.25900000000001</v>
      </c>
      <c r="E36" s="130">
        <f>SUM(E30:E32)+E34</f>
        <v>229.25900000000001</v>
      </c>
      <c r="F36" s="131">
        <f t="shared" si="0"/>
        <v>0</v>
      </c>
    </row>
    <row r="37" spans="1:8" ht="14.45" hidden="1" customHeight="1">
      <c r="A37" s="262" t="s">
        <v>74</v>
      </c>
      <c r="B37" s="263"/>
      <c r="C37" s="264"/>
      <c r="D37" s="121"/>
      <c r="E37" s="121"/>
      <c r="F37" s="123" t="e">
        <f t="shared" si="0"/>
        <v>#DIV/0!</v>
      </c>
    </row>
    <row r="38" spans="1:8" ht="34.15" hidden="1" customHeight="1">
      <c r="A38" s="265"/>
      <c r="B38" s="266"/>
      <c r="C38" s="267"/>
      <c r="D38" s="121"/>
      <c r="E38" s="121"/>
      <c r="F38" s="123" t="e">
        <f t="shared" si="0"/>
        <v>#DIV/0!</v>
      </c>
    </row>
    <row r="39" spans="1:8">
      <c r="A39" s="268"/>
      <c r="B39" s="269"/>
      <c r="C39" s="270"/>
      <c r="D39" s="121">
        <v>5.96</v>
      </c>
      <c r="E39" s="121">
        <v>5.96</v>
      </c>
      <c r="F39" s="123">
        <f t="shared" si="0"/>
        <v>0</v>
      </c>
    </row>
    <row r="40" spans="1:8" ht="15.75" thickBot="1">
      <c r="A40" s="280" t="s">
        <v>263</v>
      </c>
      <c r="B40" s="281"/>
      <c r="C40" s="282"/>
      <c r="D40" s="132">
        <v>91.8</v>
      </c>
      <c r="E40" s="132">
        <v>91.8</v>
      </c>
      <c r="F40" s="133">
        <f t="shared" si="0"/>
        <v>0</v>
      </c>
    </row>
    <row r="41" spans="1:8" ht="15.75" thickBot="1">
      <c r="A41" s="283" t="s">
        <v>75</v>
      </c>
      <c r="B41" s="284"/>
      <c r="C41" s="285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86" t="s">
        <v>76</v>
      </c>
      <c r="B42" s="287"/>
      <c r="C42" s="288"/>
      <c r="D42" s="136">
        <f>D44+D45</f>
        <v>327.01900000000001</v>
      </c>
      <c r="E42" s="136">
        <f>E44+E45</f>
        <v>327.01900000000001</v>
      </c>
      <c r="F42" s="137">
        <f t="shared" si="0"/>
        <v>0</v>
      </c>
    </row>
    <row r="43" spans="1:8">
      <c r="A43" s="289" t="s">
        <v>77</v>
      </c>
      <c r="B43" s="290"/>
      <c r="C43" s="291"/>
      <c r="D43" s="138">
        <f>D35</f>
        <v>0</v>
      </c>
      <c r="E43" s="138">
        <f>E35</f>
        <v>0</v>
      </c>
      <c r="F43" s="139">
        <v>0</v>
      </c>
    </row>
    <row r="44" spans="1:8">
      <c r="A44" s="289" t="s">
        <v>78</v>
      </c>
      <c r="B44" s="290"/>
      <c r="C44" s="291"/>
      <c r="D44" s="138">
        <f>D36</f>
        <v>229.25900000000001</v>
      </c>
      <c r="E44" s="138">
        <f>E36</f>
        <v>229.25900000000001</v>
      </c>
      <c r="F44" s="139">
        <f t="shared" si="0"/>
        <v>0</v>
      </c>
    </row>
    <row r="45" spans="1:8" ht="15.75" thickBot="1">
      <c r="A45" s="257" t="s">
        <v>16</v>
      </c>
      <c r="B45" s="258"/>
      <c r="C45" s="259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54" t="s">
        <v>360</v>
      </c>
      <c r="B48" s="254"/>
      <c r="C48" s="254"/>
      <c r="D48" s="254"/>
      <c r="E48" s="254"/>
      <c r="F48" s="141"/>
      <c r="G48" s="16"/>
      <c r="H48" s="16"/>
    </row>
    <row r="49" spans="1:6" ht="16.5" thickBot="1">
      <c r="A49" s="15"/>
      <c r="B49" s="140"/>
      <c r="C49" s="140"/>
      <c r="D49" s="140"/>
      <c r="E49" s="140"/>
      <c r="F49" s="140"/>
    </row>
    <row r="50" spans="1:6" ht="32.25" customHeight="1" thickBot="1">
      <c r="A50" s="255" t="s">
        <v>79</v>
      </c>
      <c r="B50" s="255"/>
      <c r="C50" s="255" t="s">
        <v>80</v>
      </c>
      <c r="D50" s="255"/>
      <c r="E50" s="256" t="s">
        <v>7</v>
      </c>
      <c r="F50" s="140"/>
    </row>
    <row r="51" spans="1:6" ht="26.25" customHeight="1" thickBot="1">
      <c r="A51" s="255"/>
      <c r="B51" s="255"/>
      <c r="C51" s="54" t="s">
        <v>357</v>
      </c>
      <c r="D51" s="54" t="s">
        <v>359</v>
      </c>
      <c r="E51" s="256"/>
      <c r="F51" s="140"/>
    </row>
    <row r="52" spans="1:6">
      <c r="A52" s="251" t="s">
        <v>81</v>
      </c>
      <c r="B52" s="251"/>
      <c r="C52" s="211">
        <v>1</v>
      </c>
      <c r="D52" s="211">
        <v>1</v>
      </c>
      <c r="E52" s="212">
        <f>(D52-C52)/MAX(C52:D52)</f>
        <v>0</v>
      </c>
      <c r="F52" s="140"/>
    </row>
    <row r="53" spans="1:6">
      <c r="A53" s="252" t="s">
        <v>82</v>
      </c>
      <c r="B53" s="252"/>
      <c r="C53" s="207">
        <v>3</v>
      </c>
      <c r="D53" s="207">
        <v>3</v>
      </c>
      <c r="E53" s="208">
        <f t="shared" ref="E53:E54" si="2">(D53-C53)/MAX(C53:D53)</f>
        <v>0</v>
      </c>
      <c r="F53" s="140"/>
    </row>
    <row r="54" spans="1:6" ht="15.75" thickBot="1">
      <c r="A54" s="253" t="s">
        <v>83</v>
      </c>
      <c r="B54" s="253"/>
      <c r="C54" s="209">
        <v>79</v>
      </c>
      <c r="D54" s="209">
        <v>79</v>
      </c>
      <c r="E54" s="210">
        <f t="shared" si="2"/>
        <v>0</v>
      </c>
      <c r="F54" s="140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="90" zoomScaleNormal="130" zoomScaleSheetLayoutView="90" workbookViewId="0">
      <selection activeCell="D11" sqref="D11"/>
    </sheetView>
  </sheetViews>
  <sheetFormatPr defaultColWidth="9.140625"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0" ht="63.6" customHeight="1">
      <c r="B2" s="315" t="s">
        <v>84</v>
      </c>
      <c r="C2" s="315"/>
      <c r="D2" s="315"/>
      <c r="E2" s="315"/>
      <c r="F2" s="315"/>
      <c r="G2" s="17"/>
      <c r="H2" s="17"/>
      <c r="I2" s="17"/>
      <c r="J2" s="17"/>
    </row>
    <row r="3" spans="2:10" ht="16.5" thickBot="1"/>
    <row r="4" spans="2:10">
      <c r="B4" s="316" t="s">
        <v>85</v>
      </c>
      <c r="C4" s="319" t="s">
        <v>86</v>
      </c>
      <c r="D4" s="322" t="s">
        <v>87</v>
      </c>
      <c r="E4" s="322"/>
      <c r="F4" s="323"/>
    </row>
    <row r="5" spans="2:10">
      <c r="B5" s="317"/>
      <c r="C5" s="320"/>
      <c r="D5" s="324"/>
      <c r="E5" s="324"/>
      <c r="F5" s="325"/>
    </row>
    <row r="6" spans="2:10" ht="19.5" customHeight="1">
      <c r="B6" s="317"/>
      <c r="C6" s="320"/>
      <c r="D6" s="326">
        <v>2022</v>
      </c>
      <c r="E6" s="326">
        <v>2023</v>
      </c>
      <c r="F6" s="325" t="s">
        <v>88</v>
      </c>
    </row>
    <row r="7" spans="2:10" ht="27.75" customHeight="1" thickBot="1">
      <c r="B7" s="318"/>
      <c r="C7" s="321"/>
      <c r="D7" s="321"/>
      <c r="E7" s="321"/>
      <c r="F7" s="327"/>
    </row>
    <row r="8" spans="2:10">
      <c r="B8" s="18">
        <v>1</v>
      </c>
      <c r="C8" s="19" t="s">
        <v>100</v>
      </c>
      <c r="D8" s="20"/>
      <c r="E8" s="20"/>
      <c r="F8" s="160"/>
    </row>
    <row r="9" spans="2:10">
      <c r="B9" s="21" t="s">
        <v>89</v>
      </c>
      <c r="C9" s="22" t="s">
        <v>102</v>
      </c>
      <c r="D9" s="174">
        <v>66.25</v>
      </c>
      <c r="E9" s="242">
        <v>67.25</v>
      </c>
      <c r="F9" s="176">
        <f>E9-D9</f>
        <v>1</v>
      </c>
      <c r="H9" s="173"/>
    </row>
    <row r="10" spans="2:10">
      <c r="B10" s="21" t="s">
        <v>91</v>
      </c>
      <c r="C10" s="22" t="s">
        <v>101</v>
      </c>
      <c r="D10" s="174">
        <v>81.27</v>
      </c>
      <c r="E10" s="242">
        <v>82.27</v>
      </c>
      <c r="F10" s="176">
        <f>E10-D10</f>
        <v>1</v>
      </c>
      <c r="H10" s="173"/>
    </row>
    <row r="11" spans="2:10" ht="31.5">
      <c r="B11" s="23">
        <v>2</v>
      </c>
      <c r="C11" s="24" t="s">
        <v>94</v>
      </c>
      <c r="D11" s="174"/>
      <c r="E11" s="242"/>
      <c r="F11" s="176"/>
      <c r="H11" s="173"/>
    </row>
    <row r="12" spans="2:10">
      <c r="B12" s="21" t="s">
        <v>95</v>
      </c>
      <c r="C12" s="22" t="s">
        <v>90</v>
      </c>
      <c r="D12" s="174"/>
      <c r="E12" s="242"/>
      <c r="F12" s="176" t="s">
        <v>93</v>
      </c>
      <c r="H12" s="173"/>
    </row>
    <row r="13" spans="2:10">
      <c r="B13" s="21" t="s">
        <v>96</v>
      </c>
      <c r="C13" s="22" t="s">
        <v>92</v>
      </c>
      <c r="D13" s="174">
        <v>88</v>
      </c>
      <c r="E13" s="242">
        <v>89</v>
      </c>
      <c r="F13" s="176">
        <f>E13-D13</f>
        <v>1</v>
      </c>
      <c r="H13" s="173"/>
    </row>
    <row r="14" spans="2:10" ht="31.5">
      <c r="B14" s="23">
        <v>3</v>
      </c>
      <c r="C14" s="24" t="s">
        <v>97</v>
      </c>
      <c r="D14" s="174"/>
      <c r="E14" s="242"/>
      <c r="F14" s="176"/>
      <c r="H14" s="173"/>
    </row>
    <row r="15" spans="2:10">
      <c r="B15" s="25" t="s">
        <v>98</v>
      </c>
      <c r="C15" s="26" t="s">
        <v>90</v>
      </c>
      <c r="D15" s="174">
        <v>95.33</v>
      </c>
      <c r="E15" s="242">
        <v>95.33</v>
      </c>
      <c r="F15" s="176">
        <f>E15-D15</f>
        <v>0</v>
      </c>
      <c r="H15" s="173"/>
    </row>
    <row r="16" spans="2:10" ht="16.5" thickBot="1">
      <c r="B16" s="27" t="s">
        <v>99</v>
      </c>
      <c r="C16" s="28" t="s">
        <v>92</v>
      </c>
      <c r="D16" s="175">
        <v>83.25</v>
      </c>
      <c r="E16" s="243">
        <v>87.25</v>
      </c>
      <c r="F16" s="177">
        <f>E16-D16</f>
        <v>4</v>
      </c>
      <c r="H16" s="173"/>
    </row>
    <row r="17" spans="8:8">
      <c r="H17" s="173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zoomScale="80" zoomScaleNormal="100" zoomScaleSheetLayoutView="80" workbookViewId="0">
      <selection activeCell="D24" sqref="D24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338" t="s">
        <v>103</v>
      </c>
      <c r="B1" s="338"/>
      <c r="C1" s="338"/>
      <c r="D1" s="338"/>
      <c r="E1" s="338"/>
    </row>
    <row r="2" spans="1:5" ht="18.75">
      <c r="A2" s="29"/>
      <c r="B2" s="29"/>
      <c r="C2" s="29"/>
      <c r="D2" s="29"/>
      <c r="E2" s="29"/>
    </row>
    <row r="3" spans="1:5" ht="45.75" customHeight="1">
      <c r="A3" s="339" t="s">
        <v>367</v>
      </c>
      <c r="B3" s="339"/>
      <c r="C3" s="339"/>
      <c r="D3" s="339"/>
      <c r="E3" s="339"/>
    </row>
    <row r="4" spans="1:5" ht="15.75" thickBot="1"/>
    <row r="5" spans="1:5" ht="30" customHeight="1" thickBot="1">
      <c r="A5" s="340" t="s">
        <v>85</v>
      </c>
      <c r="B5" s="340" t="s">
        <v>104</v>
      </c>
      <c r="C5" s="342" t="s">
        <v>105</v>
      </c>
      <c r="D5" s="343"/>
      <c r="E5" s="344"/>
    </row>
    <row r="6" spans="1:5" ht="51.6" customHeight="1" thickBot="1">
      <c r="A6" s="341"/>
      <c r="B6" s="341"/>
      <c r="C6" s="170">
        <v>2022</v>
      </c>
      <c r="D6" s="82">
        <v>2023</v>
      </c>
      <c r="E6" s="82" t="s">
        <v>88</v>
      </c>
    </row>
    <row r="7" spans="1:5" ht="21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28">
        <v>1</v>
      </c>
      <c r="B8" s="330" t="s">
        <v>106</v>
      </c>
      <c r="C8" s="336">
        <v>4.2909999999999997E-2</v>
      </c>
      <c r="D8" s="336">
        <v>1.521E-2</v>
      </c>
      <c r="E8" s="334">
        <f>D8-C8</f>
        <v>-2.7699999999999995E-2</v>
      </c>
    </row>
    <row r="9" spans="1:5" ht="16.149999999999999" customHeight="1" thickBot="1">
      <c r="A9" s="329"/>
      <c r="B9" s="331"/>
      <c r="C9" s="337"/>
      <c r="D9" s="337"/>
      <c r="E9" s="335"/>
    </row>
    <row r="10" spans="1:5" ht="23.45" customHeight="1" thickBot="1">
      <c r="A10" s="80" t="s">
        <v>89</v>
      </c>
      <c r="B10" s="34" t="s">
        <v>107</v>
      </c>
      <c r="C10" s="184">
        <v>0</v>
      </c>
      <c r="D10" s="184">
        <v>0</v>
      </c>
      <c r="E10" s="35">
        <f>D10-C10</f>
        <v>0</v>
      </c>
    </row>
    <row r="11" spans="1:5" ht="22.9" customHeight="1" thickBot="1">
      <c r="A11" s="80" t="s">
        <v>91</v>
      </c>
      <c r="B11" s="34" t="s">
        <v>108</v>
      </c>
      <c r="C11" s="35" t="s">
        <v>93</v>
      </c>
      <c r="D11" s="35" t="s">
        <v>93</v>
      </c>
      <c r="E11" s="35" t="s">
        <v>93</v>
      </c>
    </row>
    <row r="12" spans="1:5" ht="24" customHeight="1" thickBot="1">
      <c r="A12" s="80" t="s">
        <v>109</v>
      </c>
      <c r="B12" s="34" t="s">
        <v>110</v>
      </c>
      <c r="C12" s="184">
        <v>0</v>
      </c>
      <c r="D12" s="184">
        <v>0</v>
      </c>
      <c r="E12" s="35">
        <f>D12-C12</f>
        <v>0</v>
      </c>
    </row>
    <row r="13" spans="1:5" ht="23.45" customHeight="1" thickBot="1">
      <c r="A13" s="80" t="s">
        <v>111</v>
      </c>
      <c r="B13" s="34" t="s">
        <v>112</v>
      </c>
      <c r="C13" s="184">
        <v>4.2909999999999997E-2</v>
      </c>
      <c r="D13" s="238">
        <v>1.521E-2</v>
      </c>
      <c r="E13" s="35">
        <f>D13-C13</f>
        <v>-2.7699999999999995E-2</v>
      </c>
    </row>
    <row r="14" spans="1:5" ht="30" customHeight="1">
      <c r="A14" s="328">
        <v>2</v>
      </c>
      <c r="B14" s="330" t="s">
        <v>113</v>
      </c>
      <c r="C14" s="336">
        <v>2.495E-2</v>
      </c>
      <c r="D14" s="336">
        <v>2.4140000000000002E-2</v>
      </c>
      <c r="E14" s="334">
        <f>D14-C14</f>
        <v>-8.0999999999999822E-4</v>
      </c>
    </row>
    <row r="15" spans="1:5" ht="13.9" customHeight="1" thickBot="1">
      <c r="A15" s="329"/>
      <c r="B15" s="331"/>
      <c r="C15" s="337"/>
      <c r="D15" s="337"/>
      <c r="E15" s="335"/>
    </row>
    <row r="16" spans="1:5" ht="24" customHeight="1" thickBot="1">
      <c r="A16" s="80" t="s">
        <v>95</v>
      </c>
      <c r="B16" s="34" t="s">
        <v>107</v>
      </c>
      <c r="C16" s="184">
        <v>0</v>
      </c>
      <c r="D16" s="184">
        <v>0</v>
      </c>
      <c r="E16" s="35">
        <f>D16-C16</f>
        <v>0</v>
      </c>
    </row>
    <row r="17" spans="1:5" ht="22.15" customHeight="1" thickBot="1">
      <c r="A17" s="80" t="s">
        <v>96</v>
      </c>
      <c r="B17" s="34" t="s">
        <v>108</v>
      </c>
      <c r="C17" s="185" t="s">
        <v>93</v>
      </c>
      <c r="D17" s="185" t="s">
        <v>93</v>
      </c>
      <c r="E17" s="35" t="s">
        <v>93</v>
      </c>
    </row>
    <row r="18" spans="1:5" ht="22.15" customHeight="1" thickBot="1">
      <c r="A18" s="80" t="s">
        <v>114</v>
      </c>
      <c r="B18" s="34" t="s">
        <v>110</v>
      </c>
      <c r="C18" s="184">
        <v>0</v>
      </c>
      <c r="D18" s="184">
        <v>0</v>
      </c>
      <c r="E18" s="35">
        <f>D18-C18</f>
        <v>0</v>
      </c>
    </row>
    <row r="19" spans="1:5" ht="22.9" customHeight="1" thickBot="1">
      <c r="A19" s="80" t="s">
        <v>115</v>
      </c>
      <c r="B19" s="34" t="s">
        <v>112</v>
      </c>
      <c r="C19" s="184">
        <v>2.495E-2</v>
      </c>
      <c r="D19" s="238">
        <v>2.4140000000000002E-2</v>
      </c>
      <c r="E19" s="35">
        <f>D19-C19</f>
        <v>-8.0999999999999822E-4</v>
      </c>
    </row>
    <row r="20" spans="1:5" ht="30" customHeight="1">
      <c r="A20" s="328">
        <v>3</v>
      </c>
      <c r="B20" s="330" t="s">
        <v>116</v>
      </c>
      <c r="C20" s="332" t="s">
        <v>93</v>
      </c>
      <c r="D20" s="332" t="s">
        <v>93</v>
      </c>
      <c r="E20" s="334" t="s">
        <v>93</v>
      </c>
    </row>
    <row r="21" spans="1:5" ht="51.6" customHeight="1" thickBot="1">
      <c r="A21" s="329"/>
      <c r="B21" s="331"/>
      <c r="C21" s="333"/>
      <c r="D21" s="333"/>
      <c r="E21" s="335"/>
    </row>
    <row r="22" spans="1:5" ht="21" customHeight="1" thickBot="1">
      <c r="A22" s="80" t="s">
        <v>98</v>
      </c>
      <c r="B22" s="34" t="s">
        <v>107</v>
      </c>
      <c r="C22" s="154" t="s">
        <v>93</v>
      </c>
      <c r="D22" s="154" t="s">
        <v>93</v>
      </c>
      <c r="E22" s="35" t="s">
        <v>93</v>
      </c>
    </row>
    <row r="23" spans="1:5" ht="22.9" customHeight="1" thickBot="1">
      <c r="A23" s="80" t="s">
        <v>99</v>
      </c>
      <c r="B23" s="34" t="s">
        <v>108</v>
      </c>
      <c r="C23" s="154" t="s">
        <v>93</v>
      </c>
      <c r="D23" s="154" t="s">
        <v>93</v>
      </c>
      <c r="E23" s="35" t="s">
        <v>93</v>
      </c>
    </row>
    <row r="24" spans="1:5" ht="21" customHeight="1" thickBot="1">
      <c r="A24" s="80" t="s">
        <v>117</v>
      </c>
      <c r="B24" s="34" t="s">
        <v>110</v>
      </c>
      <c r="C24" s="154" t="s">
        <v>93</v>
      </c>
      <c r="D24" s="154" t="s">
        <v>93</v>
      </c>
      <c r="E24" s="35" t="s">
        <v>93</v>
      </c>
    </row>
    <row r="25" spans="1:5" ht="24" customHeight="1" thickBot="1">
      <c r="A25" s="80" t="s">
        <v>118</v>
      </c>
      <c r="B25" s="34" t="s">
        <v>112</v>
      </c>
      <c r="C25" s="154" t="s">
        <v>93</v>
      </c>
      <c r="D25" s="154" t="s">
        <v>93</v>
      </c>
      <c r="E25" s="35" t="s">
        <v>93</v>
      </c>
    </row>
    <row r="26" spans="1:5" ht="30" customHeight="1">
      <c r="A26" s="328">
        <v>4</v>
      </c>
      <c r="B26" s="330" t="s">
        <v>119</v>
      </c>
      <c r="C26" s="332" t="s">
        <v>93</v>
      </c>
      <c r="D26" s="332" t="s">
        <v>93</v>
      </c>
      <c r="E26" s="334" t="s">
        <v>93</v>
      </c>
    </row>
    <row r="27" spans="1:5" ht="43.15" customHeight="1" thickBot="1">
      <c r="A27" s="329"/>
      <c r="B27" s="331"/>
      <c r="C27" s="333"/>
      <c r="D27" s="333"/>
      <c r="E27" s="335"/>
    </row>
    <row r="28" spans="1:5" ht="22.9" customHeight="1" thickBot="1">
      <c r="A28" s="80" t="s">
        <v>120</v>
      </c>
      <c r="B28" s="34" t="s">
        <v>107</v>
      </c>
      <c r="C28" s="154" t="s">
        <v>93</v>
      </c>
      <c r="D28" s="154" t="s">
        <v>93</v>
      </c>
      <c r="E28" s="35" t="s">
        <v>93</v>
      </c>
    </row>
    <row r="29" spans="1:5" ht="24.6" customHeight="1" thickBot="1">
      <c r="A29" s="80" t="s">
        <v>121</v>
      </c>
      <c r="B29" s="34" t="s">
        <v>108</v>
      </c>
      <c r="C29" s="154" t="s">
        <v>93</v>
      </c>
      <c r="D29" s="154" t="s">
        <v>93</v>
      </c>
      <c r="E29" s="35" t="s">
        <v>93</v>
      </c>
    </row>
    <row r="30" spans="1:5" ht="24.6" customHeight="1" thickBot="1">
      <c r="A30" s="80" t="s">
        <v>122</v>
      </c>
      <c r="B30" s="34" t="s">
        <v>110</v>
      </c>
      <c r="C30" s="154" t="s">
        <v>93</v>
      </c>
      <c r="D30" s="154" t="s">
        <v>93</v>
      </c>
      <c r="E30" s="35" t="s">
        <v>93</v>
      </c>
    </row>
    <row r="31" spans="1:5" ht="24" customHeight="1" thickBot="1">
      <c r="A31" s="80" t="s">
        <v>123</v>
      </c>
      <c r="B31" s="34" t="s">
        <v>112</v>
      </c>
      <c r="C31" s="154" t="s">
        <v>93</v>
      </c>
      <c r="D31" s="154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3">
        <v>0</v>
      </c>
      <c r="D32" s="153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3">
        <v>0</v>
      </c>
      <c r="D33" s="153">
        <v>0</v>
      </c>
      <c r="E33" s="37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"/>
  <sheetViews>
    <sheetView topLeftCell="B1" zoomScale="80" zoomScaleNormal="80" workbookViewId="0">
      <selection activeCell="G16" sqref="G16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0" max="10" width="9.5703125" customWidth="1"/>
    <col min="19" max="20" width="32.42578125" customWidth="1"/>
  </cols>
  <sheetData>
    <row r="1" spans="1:20" ht="15.75">
      <c r="A1" s="345" t="s">
        <v>371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ht="15.75" thickBot="1"/>
    <row r="3" spans="1:20" ht="206.25" customHeight="1">
      <c r="A3" s="340" t="s">
        <v>85</v>
      </c>
      <c r="B3" s="340" t="s">
        <v>127</v>
      </c>
      <c r="C3" s="347" t="s">
        <v>128</v>
      </c>
      <c r="D3" s="348"/>
      <c r="E3" s="348"/>
      <c r="F3" s="349"/>
      <c r="G3" s="347" t="s">
        <v>129</v>
      </c>
      <c r="H3" s="348"/>
      <c r="I3" s="348"/>
      <c r="J3" s="349"/>
      <c r="K3" s="347" t="s">
        <v>130</v>
      </c>
      <c r="L3" s="348"/>
      <c r="M3" s="348"/>
      <c r="N3" s="349"/>
      <c r="O3" s="347" t="s">
        <v>131</v>
      </c>
      <c r="P3" s="348"/>
      <c r="Q3" s="348"/>
      <c r="R3" s="349"/>
      <c r="S3" s="340" t="s">
        <v>132</v>
      </c>
      <c r="T3" s="340" t="s">
        <v>133</v>
      </c>
    </row>
    <row r="4" spans="1:20" ht="15.75" thickBot="1">
      <c r="A4" s="346"/>
      <c r="B4" s="346"/>
      <c r="C4" s="350"/>
      <c r="D4" s="351"/>
      <c r="E4" s="351"/>
      <c r="F4" s="352"/>
      <c r="G4" s="350"/>
      <c r="H4" s="351"/>
      <c r="I4" s="351"/>
      <c r="J4" s="352"/>
      <c r="K4" s="350"/>
      <c r="L4" s="351"/>
      <c r="M4" s="351"/>
      <c r="N4" s="352"/>
      <c r="O4" s="350"/>
      <c r="P4" s="351"/>
      <c r="Q4" s="351"/>
      <c r="R4" s="352"/>
      <c r="S4" s="346"/>
      <c r="T4" s="346"/>
    </row>
    <row r="5" spans="1:20" ht="15.75" thickBot="1">
      <c r="A5" s="341"/>
      <c r="B5" s="341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41"/>
      <c r="T5" s="341"/>
    </row>
    <row r="6" spans="1:20" ht="15.75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0">
        <f>п.2.1!D10</f>
        <v>0</v>
      </c>
      <c r="D7" s="150" t="s">
        <v>93</v>
      </c>
      <c r="E7" s="154">
        <f>п.2.1!D12</f>
        <v>0</v>
      </c>
      <c r="F7" s="217">
        <f>п.2.1!D13</f>
        <v>1.521E-2</v>
      </c>
      <c r="G7" s="150">
        <f>п.2.1!D16</f>
        <v>0</v>
      </c>
      <c r="H7" s="150" t="s">
        <v>93</v>
      </c>
      <c r="I7" s="150">
        <v>0</v>
      </c>
      <c r="J7" s="217">
        <f>п.2.1!D19</f>
        <v>2.4140000000000002E-2</v>
      </c>
      <c r="K7" s="154" t="s">
        <v>93</v>
      </c>
      <c r="L7" s="154" t="s">
        <v>93</v>
      </c>
      <c r="M7" s="154" t="s">
        <v>93</v>
      </c>
      <c r="N7" s="154" t="s">
        <v>93</v>
      </c>
      <c r="O7" s="154" t="s">
        <v>93</v>
      </c>
      <c r="P7" s="154" t="s">
        <v>93</v>
      </c>
      <c r="Q7" s="154" t="s">
        <v>93</v>
      </c>
      <c r="R7" s="154" t="s">
        <v>93</v>
      </c>
      <c r="S7" s="150">
        <v>0</v>
      </c>
      <c r="T7" s="200"/>
    </row>
    <row r="8" spans="1:20" ht="29.25" customHeight="1" thickBot="1">
      <c r="A8" s="81"/>
      <c r="B8" s="83" t="s">
        <v>138</v>
      </c>
      <c r="C8" s="150">
        <f>C7</f>
        <v>0</v>
      </c>
      <c r="D8" s="150" t="s">
        <v>93</v>
      </c>
      <c r="E8" s="150">
        <f>E7</f>
        <v>0</v>
      </c>
      <c r="F8" s="150">
        <f>F7</f>
        <v>1.521E-2</v>
      </c>
      <c r="G8" s="150">
        <f>G7</f>
        <v>0</v>
      </c>
      <c r="H8" s="150" t="s">
        <v>93</v>
      </c>
      <c r="I8" s="150">
        <v>0</v>
      </c>
      <c r="J8" s="150">
        <f>J7</f>
        <v>2.4140000000000002E-2</v>
      </c>
      <c r="K8" s="155" t="s">
        <v>93</v>
      </c>
      <c r="L8" s="155" t="s">
        <v>93</v>
      </c>
      <c r="M8" s="155" t="s">
        <v>93</v>
      </c>
      <c r="N8" s="155" t="s">
        <v>93</v>
      </c>
      <c r="O8" s="155" t="s">
        <v>93</v>
      </c>
      <c r="P8" s="155" t="s">
        <v>93</v>
      </c>
      <c r="Q8" s="155" t="s">
        <v>93</v>
      </c>
      <c r="R8" s="155" t="s">
        <v>93</v>
      </c>
      <c r="S8" s="150">
        <v>0</v>
      </c>
      <c r="T8" s="149"/>
    </row>
    <row r="9" spans="1:20">
      <c r="J9" s="201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="80" zoomScaleNormal="85" zoomScaleSheetLayoutView="80" workbookViewId="0">
      <selection activeCell="C3" sqref="C3:C5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53" t="s">
        <v>361</v>
      </c>
      <c r="B1" s="353"/>
      <c r="C1" s="353"/>
      <c r="D1" s="353"/>
    </row>
    <row r="2" spans="1:4" ht="15.75" thickBot="1"/>
    <row r="3" spans="1:4" ht="62.25" customHeight="1" thickBot="1">
      <c r="A3" s="340" t="s">
        <v>85</v>
      </c>
      <c r="B3" s="340" t="s">
        <v>139</v>
      </c>
      <c r="C3" s="340" t="s">
        <v>140</v>
      </c>
      <c r="D3" s="340" t="s">
        <v>141</v>
      </c>
    </row>
    <row r="4" spans="1:4" ht="15.75" hidden="1" thickBot="1">
      <c r="A4" s="346"/>
      <c r="B4" s="346"/>
      <c r="C4" s="346"/>
      <c r="D4" s="346"/>
    </row>
    <row r="5" spans="1:4" ht="15.75" hidden="1" thickBot="1">
      <c r="A5" s="346"/>
      <c r="B5" s="346"/>
      <c r="C5" s="346"/>
      <c r="D5" s="346"/>
    </row>
    <row r="6" spans="1:4" ht="15.75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40" t="s">
        <v>142</v>
      </c>
      <c r="C7" s="43" t="s">
        <v>143</v>
      </c>
      <c r="D7" s="44" t="s">
        <v>362</v>
      </c>
    </row>
    <row r="8" spans="1:4" ht="45.75" thickBot="1">
      <c r="A8" s="42">
        <v>2</v>
      </c>
      <c r="B8" s="346"/>
      <c r="C8" s="43" t="s">
        <v>144</v>
      </c>
      <c r="D8" s="44" t="s">
        <v>362</v>
      </c>
    </row>
    <row r="9" spans="1:4" ht="30.75" thickBot="1">
      <c r="A9" s="42">
        <v>3</v>
      </c>
      <c r="B9" s="346"/>
      <c r="C9" s="43" t="s">
        <v>145</v>
      </c>
      <c r="D9" s="44" t="s">
        <v>362</v>
      </c>
    </row>
    <row r="10" spans="1:4" ht="30.75" thickBot="1">
      <c r="A10" s="42">
        <v>4</v>
      </c>
      <c r="B10" s="346"/>
      <c r="C10" s="43" t="s">
        <v>146</v>
      </c>
      <c r="D10" s="44" t="s">
        <v>362</v>
      </c>
    </row>
    <row r="11" spans="1:4" ht="45.75" thickBot="1">
      <c r="A11" s="42">
        <v>5</v>
      </c>
      <c r="B11" s="341"/>
      <c r="C11" s="43" t="s">
        <v>147</v>
      </c>
      <c r="D11" s="44" t="s">
        <v>362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="80" zoomScaleNormal="85" zoomScaleSheetLayoutView="80" workbookViewId="0">
      <selection activeCell="C7" sqref="C7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53" t="s">
        <v>363</v>
      </c>
      <c r="B1" s="353"/>
      <c r="C1" s="353"/>
    </row>
    <row r="2" spans="1:3" ht="15.75" thickBot="1"/>
    <row r="3" spans="1:3" ht="62.25" customHeight="1" thickBot="1">
      <c r="A3" s="340" t="s">
        <v>85</v>
      </c>
      <c r="B3" s="340" t="s">
        <v>139</v>
      </c>
      <c r="C3" s="340" t="s">
        <v>148</v>
      </c>
    </row>
    <row r="4" spans="1:3" ht="15" hidden="1" customHeight="1">
      <c r="A4" s="346"/>
      <c r="B4" s="346"/>
      <c r="C4" s="346"/>
    </row>
    <row r="5" spans="1:3" ht="15" hidden="1" customHeight="1">
      <c r="A5" s="346"/>
      <c r="B5" s="346"/>
      <c r="C5" s="346"/>
    </row>
    <row r="6" spans="1:3" ht="15.75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view="pageBreakPreview" zoomScale="90" zoomScaleNormal="100" zoomScaleSheetLayoutView="90" workbookViewId="0">
      <selection sqref="A1:E1"/>
    </sheetView>
  </sheetViews>
  <sheetFormatPr defaultRowHeight="15"/>
  <cols>
    <col min="1" max="1" width="14.28515625" customWidth="1"/>
    <col min="2" max="2" width="9.140625" hidden="1" customWidth="1"/>
    <col min="3" max="3" width="13.85546875" customWidth="1"/>
    <col min="4" max="4" width="39.28515625" customWidth="1"/>
    <col min="5" max="5" width="23.5703125" customWidth="1"/>
  </cols>
  <sheetData>
    <row r="1" spans="1:5" ht="31.5" customHeight="1">
      <c r="A1" s="356" t="s">
        <v>267</v>
      </c>
      <c r="B1" s="356"/>
      <c r="C1" s="356"/>
      <c r="D1" s="356"/>
      <c r="E1" s="356"/>
    </row>
    <row r="3" spans="1:5" ht="16.5" thickBot="1">
      <c r="A3" s="249" t="s">
        <v>354</v>
      </c>
      <c r="B3" s="249"/>
      <c r="C3" s="249"/>
      <c r="D3" s="249"/>
      <c r="E3" s="249"/>
    </row>
    <row r="4" spans="1:5" ht="26.25" thickBot="1">
      <c r="A4" s="162" t="s">
        <v>268</v>
      </c>
      <c r="B4" s="357" t="s">
        <v>269</v>
      </c>
      <c r="C4" s="358"/>
      <c r="D4" s="163" t="s">
        <v>270</v>
      </c>
      <c r="E4" s="163" t="s">
        <v>271</v>
      </c>
    </row>
    <row r="5" spans="1:5" ht="16.5" thickBot="1">
      <c r="A5" s="203" t="s">
        <v>272</v>
      </c>
      <c r="B5" s="361">
        <v>9</v>
      </c>
      <c r="C5" s="362"/>
      <c r="D5" s="166" t="s">
        <v>273</v>
      </c>
      <c r="E5" s="166">
        <v>80</v>
      </c>
    </row>
    <row r="6" spans="1:5" ht="16.5" thickBot="1">
      <c r="A6" s="164" t="s">
        <v>274</v>
      </c>
      <c r="B6" s="361">
        <v>11</v>
      </c>
      <c r="C6" s="362"/>
      <c r="D6" s="166" t="s">
        <v>275</v>
      </c>
      <c r="E6" s="166">
        <v>40</v>
      </c>
    </row>
    <row r="7" spans="1:5" ht="16.5" thickBot="1">
      <c r="A7" s="164" t="s">
        <v>276</v>
      </c>
      <c r="B7" s="361">
        <v>18</v>
      </c>
      <c r="C7" s="362"/>
      <c r="D7" s="166" t="s">
        <v>277</v>
      </c>
      <c r="E7" s="166">
        <v>45</v>
      </c>
    </row>
    <row r="8" spans="1:5" ht="16.5" thickBot="1">
      <c r="A8" s="164" t="s">
        <v>278</v>
      </c>
      <c r="B8" s="361">
        <v>32</v>
      </c>
      <c r="C8" s="362"/>
      <c r="D8" s="166" t="s">
        <v>279</v>
      </c>
      <c r="E8" s="166">
        <v>74</v>
      </c>
    </row>
    <row r="9" spans="1:5" ht="16.5" thickBot="1">
      <c r="A9" s="164" t="s">
        <v>280</v>
      </c>
      <c r="B9" s="361">
        <v>35</v>
      </c>
      <c r="C9" s="362"/>
      <c r="D9" s="166" t="s">
        <v>281</v>
      </c>
      <c r="E9" s="166">
        <v>58</v>
      </c>
    </row>
    <row r="10" spans="1:5" ht="16.5" thickBot="1">
      <c r="A10" s="359" t="s">
        <v>282</v>
      </c>
      <c r="B10" s="360"/>
      <c r="C10" s="204">
        <v>40</v>
      </c>
      <c r="D10" s="165" t="s">
        <v>283</v>
      </c>
      <c r="E10" s="166">
        <v>16</v>
      </c>
    </row>
    <row r="11" spans="1:5" ht="16.5" thickBot="1">
      <c r="A11" s="363" t="s">
        <v>284</v>
      </c>
      <c r="B11" s="364"/>
      <c r="C11" s="205">
        <v>52</v>
      </c>
      <c r="D11" s="165" t="s">
        <v>285</v>
      </c>
      <c r="E11" s="166">
        <v>38</v>
      </c>
    </row>
    <row r="12" spans="1:5" ht="16.5" thickBot="1">
      <c r="A12" s="363" t="s">
        <v>286</v>
      </c>
      <c r="B12" s="364"/>
      <c r="C12" s="205" t="s">
        <v>355</v>
      </c>
      <c r="D12" s="165" t="s">
        <v>287</v>
      </c>
      <c r="E12" s="166">
        <v>52</v>
      </c>
    </row>
    <row r="13" spans="1:5" ht="16.5" thickBot="1">
      <c r="A13" s="365" t="s">
        <v>288</v>
      </c>
      <c r="B13" s="366"/>
      <c r="C13" s="205">
        <v>82</v>
      </c>
      <c r="D13" s="167" t="s">
        <v>289</v>
      </c>
      <c r="E13" s="166">
        <v>76</v>
      </c>
    </row>
    <row r="14" spans="1:5" ht="16.5" thickBot="1">
      <c r="A14" s="354" t="s">
        <v>290</v>
      </c>
      <c r="B14" s="355"/>
      <c r="C14" s="205">
        <v>83</v>
      </c>
      <c r="D14" s="167" t="s">
        <v>291</v>
      </c>
      <c r="E14" s="166">
        <v>13</v>
      </c>
    </row>
    <row r="15" spans="1:5" ht="16.5" thickBot="1">
      <c r="A15" s="354" t="s">
        <v>292</v>
      </c>
      <c r="B15" s="355"/>
      <c r="C15" s="165">
        <v>85</v>
      </c>
      <c r="D15" s="167" t="s">
        <v>293</v>
      </c>
      <c r="E15" s="166">
        <v>50</v>
      </c>
    </row>
    <row r="16" spans="1:5" ht="16.5" thickBot="1">
      <c r="A16" s="354" t="s">
        <v>294</v>
      </c>
      <c r="B16" s="355"/>
      <c r="C16" s="165">
        <v>88</v>
      </c>
      <c r="D16" s="167" t="s">
        <v>295</v>
      </c>
      <c r="E16" s="166">
        <v>56</v>
      </c>
    </row>
    <row r="17" spans="1:5" ht="16.5" thickBot="1">
      <c r="A17" s="354" t="s">
        <v>296</v>
      </c>
      <c r="B17" s="355"/>
      <c r="C17" s="165">
        <v>97</v>
      </c>
      <c r="D17" s="167" t="s">
        <v>297</v>
      </c>
      <c r="E17" s="166">
        <v>32</v>
      </c>
    </row>
    <row r="18" spans="1:5" ht="16.5" thickBot="1">
      <c r="A18" s="354" t="s">
        <v>298</v>
      </c>
      <c r="B18" s="355"/>
      <c r="C18" s="165">
        <v>99</v>
      </c>
      <c r="D18" s="167" t="s">
        <v>299</v>
      </c>
      <c r="E18" s="166">
        <v>19</v>
      </c>
    </row>
    <row r="19" spans="1:5" ht="16.5" thickBot="1">
      <c r="A19" s="354" t="s">
        <v>300</v>
      </c>
      <c r="B19" s="355"/>
      <c r="C19" s="165">
        <v>181</v>
      </c>
      <c r="D19" s="167" t="s">
        <v>301</v>
      </c>
      <c r="E19" s="166">
        <v>30</v>
      </c>
    </row>
    <row r="20" spans="1:5" ht="16.5" thickBot="1">
      <c r="A20" s="354" t="s">
        <v>302</v>
      </c>
      <c r="B20" s="355"/>
      <c r="C20" s="165">
        <v>185</v>
      </c>
      <c r="D20" s="167" t="s">
        <v>303</v>
      </c>
      <c r="E20" s="166">
        <v>22</v>
      </c>
    </row>
    <row r="21" spans="1:5" ht="16.5" thickBot="1">
      <c r="A21" s="354" t="s">
        <v>304</v>
      </c>
      <c r="B21" s="355"/>
      <c r="C21" s="165">
        <v>186</v>
      </c>
      <c r="D21" s="167" t="s">
        <v>305</v>
      </c>
      <c r="E21" s="166">
        <v>72</v>
      </c>
    </row>
    <row r="22" spans="1:5" ht="16.5" thickBot="1">
      <c r="A22" s="354" t="s">
        <v>306</v>
      </c>
      <c r="B22" s="355"/>
      <c r="C22" s="165">
        <v>303</v>
      </c>
      <c r="D22" s="167" t="s">
        <v>307</v>
      </c>
      <c r="E22" s="166">
        <v>40</v>
      </c>
    </row>
    <row r="23" spans="1:5" ht="16.5" thickBot="1">
      <c r="A23" s="354" t="s">
        <v>308</v>
      </c>
      <c r="B23" s="355"/>
      <c r="C23" s="165">
        <v>45</v>
      </c>
      <c r="D23" s="167" t="s">
        <v>309</v>
      </c>
      <c r="E23" s="166">
        <v>76</v>
      </c>
    </row>
    <row r="24" spans="1:5" ht="16.5" thickBot="1">
      <c r="A24" s="354" t="s">
        <v>310</v>
      </c>
      <c r="B24" s="355"/>
      <c r="C24" s="165">
        <v>49</v>
      </c>
      <c r="D24" s="167" t="s">
        <v>311</v>
      </c>
      <c r="E24" s="166">
        <v>74</v>
      </c>
    </row>
  </sheetData>
  <mergeCells count="23">
    <mergeCell ref="B6:C6"/>
    <mergeCell ref="B7:C7"/>
    <mergeCell ref="A21:B21"/>
    <mergeCell ref="A22:B22"/>
    <mergeCell ref="A11:B11"/>
    <mergeCell ref="A12:B12"/>
    <mergeCell ref="A13:B13"/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п.4.4</vt:lpstr>
      <vt:lpstr>п.4.3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Масуева Мария Станиславовна</cp:lastModifiedBy>
  <cp:lastPrinted>2024-03-12T10:42:20Z</cp:lastPrinted>
  <dcterms:created xsi:type="dcterms:W3CDTF">2017-11-22T13:39:46Z</dcterms:created>
  <dcterms:modified xsi:type="dcterms:W3CDTF">2024-03-21T06:47:53Z</dcterms:modified>
</cp:coreProperties>
</file>